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A79005380\Desktop\"/>
    </mc:Choice>
  </mc:AlternateContent>
  <bookViews>
    <workbookView xWindow="0" yWindow="0" windowWidth="25200" windowHeight="10860"/>
  </bookViews>
  <sheets>
    <sheet name="Overview Ys" sheetId="4"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cde" localSheetId="0" hidden="1">{"subs",#N/A,FALSE,"database ";"proportional",#N/A,FALSE,"database "}</definedName>
    <definedName name="cde" hidden="1">{"subs",#N/A,FALSE,"database ";"proportional",#N/A,FALSE,"database "}</definedName>
    <definedName name="DE">#REF!</definedName>
    <definedName name="_xlnm.Print_Area" localSheetId="0">'Overview Ys'!$A$2:$AF$125</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[4]Quicklinks!$A$48:$A$54</definedName>
    <definedName name="forecast2" localSheetId="0">[3]Quicklinks!$A$51:$A$53</definedName>
    <definedName name="g" hidden="1">{"Tariff Comparison",#N/A,FALSE,"Benchmarking";"Tariff Comparison 2",#N/A,FALSE,"Benchmarking";"Tariff Comparison 3",#N/A,FALSE,"Benchmarking"}</definedName>
    <definedName name="KPI">#REF!</definedName>
    <definedName name="Quicklinks">#REF!</definedName>
    <definedName name="Revenues">#REF!+#REF!,#REF!,#REF!,#REF!,#REF!,#REF!,#REF!,#REF!,#REF!,#REF!,#REF!,#REF!,#REF!,#REF!,#REF!,#REF!</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Ys'!$A$12:$AD$114</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Ys'!$A$12:$AD$114</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71027"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14" i="4" l="1"/>
  <c r="A114" i="4"/>
  <c r="AH114" i="4" s="1"/>
  <c r="AG113" i="4"/>
  <c r="A113" i="4"/>
  <c r="AH113" i="4" s="1"/>
  <c r="AG112" i="4"/>
  <c r="A112" i="4"/>
  <c r="AH112" i="4" s="1"/>
  <c r="A111" i="4"/>
  <c r="AH111" i="4" s="1"/>
  <c r="AG110" i="4"/>
  <c r="A110" i="4"/>
  <c r="AH110" i="4" s="1"/>
  <c r="AG108" i="4"/>
  <c r="A108" i="4"/>
  <c r="AH108" i="4" s="1"/>
  <c r="A107" i="4"/>
  <c r="AH107" i="4" s="1"/>
  <c r="AG106" i="4"/>
  <c r="A106" i="4"/>
  <c r="AH106" i="4" s="1"/>
  <c r="A105" i="4"/>
  <c r="AH105" i="4" s="1"/>
  <c r="AG104" i="4"/>
  <c r="A104" i="4"/>
  <c r="AH104" i="4" s="1"/>
  <c r="A102" i="4"/>
  <c r="AH102" i="4" s="1"/>
  <c r="AG101" i="4"/>
  <c r="A101" i="4"/>
  <c r="AH101" i="4" s="1"/>
  <c r="AG100" i="4"/>
  <c r="A100" i="4"/>
  <c r="AH100" i="4" s="1"/>
  <c r="AG99" i="4"/>
  <c r="A99" i="4"/>
  <c r="AH99" i="4" s="1"/>
  <c r="AH98" i="4"/>
  <c r="AG98" i="4"/>
  <c r="AG97" i="4"/>
  <c r="A97" i="4"/>
  <c r="AH97" i="4" s="1"/>
  <c r="AG96" i="4"/>
  <c r="A96" i="4"/>
  <c r="AH96" i="4" s="1"/>
  <c r="A95" i="4"/>
  <c r="AH95" i="4" s="1"/>
  <c r="AG94" i="4"/>
  <c r="A94" i="4"/>
  <c r="AH94" i="4" s="1"/>
  <c r="A93" i="4"/>
  <c r="AH93" i="4" s="1"/>
  <c r="AH92" i="4"/>
  <c r="A92" i="4"/>
  <c r="AG91" i="4"/>
  <c r="A91" i="4"/>
  <c r="AH91" i="4" s="1"/>
  <c r="AH90" i="4"/>
  <c r="AG90" i="4"/>
  <c r="A90" i="4"/>
  <c r="AG89" i="4"/>
  <c r="A89" i="4"/>
  <c r="AH89" i="4" s="1"/>
  <c r="AH88" i="4"/>
  <c r="AG88" i="4"/>
  <c r="A88" i="4"/>
  <c r="AG87" i="4"/>
  <c r="A87" i="4"/>
  <c r="AH87" i="4" s="1"/>
  <c r="AH86" i="4"/>
  <c r="AG86" i="4"/>
  <c r="A86" i="4"/>
  <c r="AG85" i="4"/>
  <c r="A85" i="4"/>
  <c r="AH85" i="4" s="1"/>
  <c r="AH84" i="4"/>
  <c r="AG84" i="4"/>
  <c r="A84" i="4"/>
  <c r="AG83" i="4"/>
  <c r="A83" i="4"/>
  <c r="AH83" i="4" s="1"/>
  <c r="AH82" i="4"/>
  <c r="AG82" i="4"/>
  <c r="A82" i="4"/>
  <c r="AG81" i="4"/>
  <c r="A81" i="4"/>
  <c r="AH81" i="4" s="1"/>
  <c r="AH80" i="4"/>
  <c r="AG80" i="4"/>
  <c r="A80" i="4"/>
  <c r="AG79" i="4"/>
  <c r="A79" i="4"/>
  <c r="AH79" i="4" s="1"/>
  <c r="AH78" i="4"/>
  <c r="AG78" i="4"/>
  <c r="A78" i="4"/>
  <c r="A77" i="4"/>
  <c r="AH77" i="4" s="1"/>
  <c r="A75" i="4"/>
  <c r="AH75" i="4" s="1"/>
  <c r="AG74" i="4"/>
  <c r="A74" i="4"/>
  <c r="AH74" i="4" s="1"/>
  <c r="AG73" i="4"/>
  <c r="A73" i="4"/>
  <c r="AH73" i="4" s="1"/>
  <c r="AG72" i="4"/>
  <c r="A72" i="4"/>
  <c r="AH72" i="4" s="1"/>
  <c r="A71" i="4"/>
  <c r="AH71" i="4" s="1"/>
  <c r="AG70" i="4"/>
  <c r="A70" i="4"/>
  <c r="AH70" i="4" s="1"/>
  <c r="AH69" i="4"/>
  <c r="AH68" i="4"/>
  <c r="AG68" i="4"/>
  <c r="AG67" i="4"/>
  <c r="A67" i="4"/>
  <c r="AH67" i="4" s="1"/>
  <c r="AH66" i="4"/>
  <c r="AG66" i="4"/>
  <c r="AG65" i="4"/>
  <c r="A65" i="4"/>
  <c r="AH65" i="4" s="1"/>
  <c r="AG64" i="4"/>
  <c r="A64" i="4"/>
  <c r="AH64" i="4" s="1"/>
  <c r="AG63" i="4"/>
  <c r="A63" i="4"/>
  <c r="AH63" i="4" s="1"/>
  <c r="AG62" i="4"/>
  <c r="A62" i="4"/>
  <c r="AH62" i="4" s="1"/>
  <c r="AG61" i="4"/>
  <c r="A61" i="4"/>
  <c r="AH61" i="4" s="1"/>
  <c r="AG60" i="4"/>
  <c r="A60" i="4"/>
  <c r="AH60" i="4" s="1"/>
  <c r="AG59" i="4"/>
  <c r="A59" i="4"/>
  <c r="AH59" i="4" s="1"/>
  <c r="AG58" i="4"/>
  <c r="A58" i="4"/>
  <c r="AH58" i="4" s="1"/>
  <c r="AG57" i="4"/>
  <c r="A57" i="4"/>
  <c r="AH57" i="4" s="1"/>
  <c r="A56" i="4"/>
  <c r="AH56" i="4" s="1"/>
  <c r="A55" i="4"/>
  <c r="AH55" i="4" s="1"/>
  <c r="AG54" i="4"/>
  <c r="A54" i="4"/>
  <c r="AH54" i="4" s="1"/>
  <c r="AG53" i="4"/>
  <c r="A53" i="4"/>
  <c r="AH53" i="4" s="1"/>
  <c r="A52" i="4"/>
  <c r="AH52" i="4" s="1"/>
  <c r="A51" i="4"/>
  <c r="AH51" i="4" s="1"/>
  <c r="AG50" i="4"/>
  <c r="A50" i="4"/>
  <c r="AH50" i="4" s="1"/>
  <c r="A49" i="4"/>
  <c r="AH49" i="4" s="1"/>
  <c r="AG47" i="4"/>
  <c r="A47" i="4"/>
  <c r="AH47" i="4" s="1"/>
  <c r="AG46" i="4"/>
  <c r="A46" i="4"/>
  <c r="AH46" i="4" s="1"/>
  <c r="AG45" i="4"/>
  <c r="A45" i="4"/>
  <c r="AH45" i="4" s="1"/>
  <c r="A44" i="4"/>
  <c r="AH44" i="4" s="1"/>
  <c r="A43" i="4"/>
  <c r="AH43" i="4" s="1"/>
  <c r="AG42" i="4"/>
  <c r="A42" i="4"/>
  <c r="AH42" i="4" s="1"/>
  <c r="AG41" i="4"/>
  <c r="A41" i="4"/>
  <c r="AH41" i="4" s="1"/>
  <c r="AG40" i="4"/>
  <c r="A40" i="4"/>
  <c r="AH40" i="4" s="1"/>
  <c r="AG39" i="4"/>
  <c r="A39" i="4"/>
  <c r="AH39" i="4" s="1"/>
  <c r="AH38" i="4"/>
  <c r="AG38" i="4"/>
  <c r="AH37" i="4"/>
  <c r="AG37" i="4"/>
  <c r="AG36" i="4"/>
  <c r="A36" i="4"/>
  <c r="AH36" i="4" s="1"/>
  <c r="AH35" i="4"/>
  <c r="AG35" i="4"/>
  <c r="AG34" i="4"/>
  <c r="A34" i="4"/>
  <c r="AH34" i="4" s="1"/>
  <c r="AH33" i="4"/>
  <c r="AG33" i="4"/>
  <c r="A33" i="4"/>
  <c r="AG32" i="4"/>
  <c r="A32" i="4"/>
  <c r="AH32" i="4" s="1"/>
  <c r="AG31" i="4"/>
  <c r="A31" i="4"/>
  <c r="AH31" i="4" s="1"/>
  <c r="AG30" i="4"/>
  <c r="A30" i="4"/>
  <c r="AH30" i="4" s="1"/>
  <c r="AH29" i="4"/>
  <c r="AG29" i="4"/>
  <c r="A29" i="4"/>
  <c r="AG28" i="4"/>
  <c r="A28" i="4"/>
  <c r="AH28" i="4" s="1"/>
  <c r="AG27" i="4"/>
  <c r="A27" i="4"/>
  <c r="AH27" i="4" s="1"/>
  <c r="AG26" i="4"/>
  <c r="A26" i="4"/>
  <c r="AH26" i="4" s="1"/>
  <c r="A25" i="4"/>
  <c r="AH25" i="4" s="1"/>
  <c r="AG24" i="4"/>
  <c r="A24" i="4"/>
  <c r="AH24" i="4" s="1"/>
  <c r="AG23" i="4"/>
  <c r="A23" i="4"/>
  <c r="AH23" i="4" s="1"/>
  <c r="AG22" i="4"/>
  <c r="A22" i="4"/>
  <c r="AH22" i="4" s="1"/>
  <c r="A21" i="4"/>
  <c r="AH21" i="4" s="1"/>
  <c r="AG20" i="4"/>
  <c r="A20" i="4"/>
  <c r="AH20" i="4" s="1"/>
  <c r="AG19" i="4"/>
  <c r="A19" i="4"/>
  <c r="AH19" i="4" s="1"/>
  <c r="AG18" i="4"/>
  <c r="A18" i="4"/>
  <c r="AH18" i="4" s="1"/>
  <c r="A17" i="4"/>
  <c r="AH17" i="4" s="1"/>
  <c r="AG16" i="4"/>
  <c r="A16" i="4"/>
  <c r="AH16" i="4" s="1"/>
  <c r="AG15" i="4"/>
  <c r="A15" i="4"/>
  <c r="AH15" i="4" s="1"/>
  <c r="AH14" i="4"/>
  <c r="AG14" i="4"/>
  <c r="AG13" i="4"/>
  <c r="A13" i="4"/>
  <c r="AH13" i="4" s="1"/>
  <c r="AA12" i="4"/>
  <c r="B12" i="4"/>
  <c r="B1" i="4" s="1"/>
  <c r="AG21" i="4" l="1"/>
  <c r="AG95" i="4"/>
  <c r="AG107" i="4"/>
  <c r="AG111" i="4"/>
  <c r="AG49" i="4"/>
  <c r="AG55" i="4"/>
  <c r="AG69" i="4"/>
  <c r="AG71" i="4"/>
  <c r="C1" i="4"/>
  <c r="D1" i="4"/>
  <c r="E1" i="4"/>
</calcChain>
</file>

<file path=xl/sharedStrings.xml><?xml version="1.0" encoding="utf-8"?>
<sst xmlns="http://schemas.openxmlformats.org/spreadsheetml/2006/main" count="198" uniqueCount="23">
  <si>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</si>
  <si>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</si>
  <si>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</si>
  <si>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</si>
  <si>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</si>
  <si>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</si>
  <si>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</si>
  <si>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</si>
  <si>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</si>
  <si>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</si>
  <si>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</si>
  <si>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Average</t>
  </si>
  <si>
    <t>FY 18</t>
  </si>
  <si>
    <t>FY 19</t>
  </si>
  <si>
    <t>FY 20</t>
  </si>
  <si>
    <t>FY 21</t>
  </si>
  <si>
    <t>CAGR 18/22</t>
  </si>
  <si>
    <t>CAGR 15/19 Act</t>
  </si>
  <si>
    <t>Total Service revs</t>
  </si>
  <si>
    <t>Group Development</t>
  </si>
  <si>
    <t>DFMG</t>
  </si>
  <si>
    <t>Other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</si>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</sst>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2" x14ac:knownFonts="1">
    <font>
      <sz val="11"/>
      <color theme="1"/>
      <name val="Calibri"/>
      <family val="2"/>
      <scheme val="minor"/>
    </font>
    <font>
      <sz val="10"/>
      <name val="Arial"/>
      <family val="2"/>
    </font>
    <font>
      <b/>
      <sz val="11"/>
      <name val="Arial"/>
      <family val="2"/>
    </font>
    <font>
      <b/>
      <sz val="12"/>
      <name val="Arial"/>
      <family val="2"/>
    </font>
    <font>
      <b/>
      <sz val="13"/>
      <name val="Arial"/>
      <family val="2"/>
    </font>
    <font>
      <sz val="12"/>
      <name val="Arial"/>
      <family val="2"/>
    </font>
    <font>
      <b/>
      <sz val="10"/>
      <name val="Arial"/>
      <family val="2"/>
    </font>
    <font>
      <sz val="10"/>
      <color indexed="8"/>
      <name val="MS Sans Serif"/>
      <family val="2"/>
    </font>
    <font>
      <b/>
      <sz val="12"/>
      <color theme="0"/>
      <name val="Arial"/>
      <family val="2"/>
    </font>
    <font>
      <b/>
      <sz val="30"/>
      <color theme="0"/>
      <name val="Arial"/>
      <family val="2"/>
    </font>
    <font>
      <b/>
      <sz val="10"/>
      <color theme="0"/>
      <name val="Arial"/>
      <family val="2"/>
    </font>
    <font>
      <b/>
      <sz val="14"/>
      <color theme="0"/>
      <name val="Arial"/>
      <family val="2"/>
    </font>
  </fonts>
  <fills count="11">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99CCFF"/>
        <bgColor indexed="64"/>
      </patternFill>
    </fill>
    <fill>
      <patternFill patternType="solid">
        <fgColor indexed="13"/>
        <bgColor indexed="64"/>
      </patternFill>
    </fill>
    <fill>
      <patternFill patternType="solid">
        <fgColor rgb="FFE20074"/>
        <bgColor indexed="64"/>
      </patternFill>
    </fill>
  </fills>
  <borders count="2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auto="1"/>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s>
  <cellStyleXfs count="4">
    <xf numFmtId="0" fontId="0" fillId="0" borderId="0"/>
    <xf numFmtId="0" fontId="1" fillId="0" borderId="0"/>
    <xf numFmtId="9" fontId="1" fillId="0" borderId="0" applyFont="0" applyFill="0" applyBorder="0" applyAlignment="0" applyProtection="0"/>
    <xf numFmtId="0" fontId="7" fillId="0" borderId="0" applyNumberFormat="0" applyFont="0" applyFill="0" applyBorder="0" applyAlignment="0" applyProtection="0"/>
  </cellStyleXfs>
  <cellXfs count="177">
    <xf numFmtId="0" fontId="0" fillId="0" borderId="0" xfId="0"/>
    <xf numFmtId="0" fontId="1" fillId="0" borderId="1" xfId="1" applyFont="1" applyFill="1" applyBorder="1"/>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164" fontId="1" fillId="2" borderId="2" xfId="1" applyNumberFormat="1" applyFont="1" applyFill="1" applyBorder="1"/>
    <xf numFmtId="164" fontId="1" fillId="3" borderId="2" xfId="1" applyNumberFormat="1" applyFont="1" applyFill="1" applyBorder="1"/>
    <xf numFmtId="0" fontId="1" fillId="0" borderId="3" xfId="1" applyFont="1" applyFill="1" applyBorder="1"/>
    <xf numFmtId="0" fontId="1" fillId="0" borderId="0" xfId="1" applyFont="1" applyFill="1" applyBorder="1"/>
    <xf numFmtId="0" fontId="3" fillId="0" borderId="1" xfId="1" applyFont="1" applyFill="1" applyBorder="1"/>
    <xf numFmtId="1" fontId="4" fillId="0" borderId="2" xfId="1" applyNumberFormat="1" applyFont="1" applyFill="1" applyBorder="1" applyAlignment="1">
      <alignment horizontal="right"/>
    </xf>
    <xf numFmtId="0" fontId="3" fillId="0" borderId="3" xfId="1" applyFont="1" applyFill="1" applyBorder="1"/>
    <xf numFmtId="0" fontId="1" fillId="0" borderId="0" xfId="1" applyFont="1" applyBorder="1"/>
    <xf numFmtId="0" fontId="5" fillId="0" borderId="4" xfId="1" applyFont="1" applyFill="1" applyBorder="1"/>
    <xf numFmtId="1" fontId="4" fillId="0" borderId="0" xfId="1" applyNumberFormat="1" applyFont="1" applyFill="1" applyBorder="1" applyAlignment="1">
      <alignment horizontal="right"/>
    </xf>
    <xf numFmtId="1" fontId="1" fillId="0" borderId="0" xfId="1" applyNumberFormat="1" applyFont="1" applyFill="1" applyBorder="1"/>
    <xf numFmtId="164" fontId="1" fillId="0" borderId="0" xfId="1" applyNumberFormat="1" applyFont="1" applyFill="1" applyBorder="1"/>
    <xf numFmtId="0" fontId="1" fillId="0" borderId="5" xfId="1" applyFont="1" applyFill="1" applyBorder="1"/>
    <xf numFmtId="0" fontId="5" fillId="0" borderId="5" xfId="1" applyFont="1" applyFill="1" applyBorder="1"/>
    <xf numFmtId="0" fontId="5" fillId="0" borderId="4" xfId="1" applyFont="1" applyBorder="1"/>
    <xf numFmtId="0" fontId="5" fillId="0" borderId="5" xfId="1" applyFont="1" applyBorder="1"/>
    <xf numFmtId="0" fontId="3" fillId="0" borderId="4" xfId="1" applyFont="1" applyFill="1" applyBorder="1"/>
    <xf numFmtId="0" fontId="3" fillId="0" borderId="5" xfId="1" applyFont="1" applyFill="1" applyBorder="1"/>
    <xf numFmtId="0" fontId="6" fillId="5" borderId="4" xfId="1" applyFont="1" applyFill="1" applyBorder="1" applyAlignment="1">
      <alignment horizontal="left"/>
    </xf>
    <xf numFmtId="3" fontId="2" fillId="6" borderId="8"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0" xfId="1" applyNumberFormat="1" applyFont="1" applyFill="1" applyBorder="1" applyAlignment="1">
      <alignment horizontal="right"/>
    </xf>
    <xf numFmtId="3" fontId="1" fillId="5" borderId="9" xfId="2" applyNumberFormat="1" applyFont="1" applyFill="1" applyBorder="1" applyAlignment="1">
      <alignment horizontal="right"/>
    </xf>
    <xf numFmtId="3" fontId="1" fillId="5" borderId="0" xfId="2" applyNumberFormat="1" applyFont="1" applyFill="1" applyBorder="1" applyAlignment="1">
      <alignment horizontal="right"/>
    </xf>
    <xf numFmtId="164" fontId="1" fillId="2" borderId="5" xfId="2" applyNumberFormat="1" applyFont="1" applyFill="1" applyBorder="1" applyAlignment="1">
      <alignment horizontal="right"/>
    </xf>
    <xf numFmtId="164" fontId="1" fillId="3" borderId="0" xfId="2" applyNumberFormat="1" applyFont="1" applyFill="1" applyBorder="1" applyAlignment="1">
      <alignment horizontal="right"/>
    </xf>
    <xf numFmtId="0" fontId="6" fillId="5" borderId="10" xfId="1" applyFont="1" applyFill="1" applyBorder="1" applyAlignment="1">
      <alignment horizontal="left"/>
    </xf>
    <xf numFmtId="0" fontId="1" fillId="0" borderId="0" xfId="1" applyFont="1"/>
    <xf numFmtId="0" fontId="1" fillId="0" borderId="4" xfId="1" applyFont="1" applyFill="1" applyBorder="1" applyAlignment="1">
      <alignment horizontal="left" indent="1"/>
    </xf>
    <xf numFmtId="3" fontId="1" fillId="0" borderId="0" xfId="1" applyNumberFormat="1" applyFont="1" applyBorder="1" applyAlignment="1">
      <alignment horizontal="right"/>
    </xf>
    <xf numFmtId="3" fontId="1" fillId="0" borderId="9" xfId="2" applyNumberFormat="1" applyFont="1" applyFill="1" applyBorder="1" applyAlignment="1">
      <alignment horizontal="right"/>
    </xf>
    <xf numFmtId="1" fontId="1" fillId="0" borderId="0" xfId="1" applyNumberFormat="1" applyFont="1" applyBorder="1" applyAlignment="1">
      <alignment horizontal="right"/>
    </xf>
    <xf numFmtId="3" fontId="1" fillId="0" borderId="9" xfId="2" applyNumberFormat="1" applyFont="1" applyBorder="1" applyAlignment="1">
      <alignment horizontal="right"/>
    </xf>
    <xf numFmtId="3" fontId="1" fillId="0" borderId="0" xfId="2" applyNumberFormat="1" applyFont="1" applyBorder="1" applyAlignment="1">
      <alignment horizontal="right"/>
    </xf>
    <xf numFmtId="0" fontId="1" fillId="0" borderId="10" xfId="1" applyFont="1" applyFill="1" applyBorder="1" applyAlignment="1">
      <alignment horizontal="left" indent="1"/>
    </xf>
    <xf numFmtId="164" fontId="1" fillId="0" borderId="4" xfId="2" applyNumberFormat="1" applyFont="1" applyFill="1" applyBorder="1" applyAlignment="1">
      <alignment horizontal="left" indent="1"/>
    </xf>
    <xf numFmtId="164" fontId="2" fillId="6" borderId="8" xfId="2" applyNumberFormat="1" applyFont="1" applyFill="1" applyBorder="1" applyAlignment="1">
      <alignment horizontal="right"/>
    </xf>
    <xf numFmtId="0" fontId="1" fillId="0" borderId="0" xfId="2" applyNumberFormat="1" applyFont="1" applyBorder="1" applyAlignment="1">
      <alignment horizontal="right"/>
    </xf>
    <xf numFmtId="164" fontId="1" fillId="0" borderId="0" xfId="2" applyNumberFormat="1" applyFont="1" applyBorder="1" applyAlignment="1">
      <alignment horizontal="right"/>
    </xf>
    <xf numFmtId="164" fontId="1" fillId="0" borderId="9" xfId="2" applyNumberFormat="1" applyFont="1" applyFill="1" applyBorder="1" applyAlignment="1">
      <alignment horizontal="right"/>
    </xf>
    <xf numFmtId="164" fontId="1" fillId="0" borderId="9" xfId="2" applyNumberFormat="1" applyFont="1" applyBorder="1" applyAlignment="1">
      <alignment horizontal="right"/>
    </xf>
    <xf numFmtId="164" fontId="1" fillId="0" borderId="10" xfId="2" applyNumberFormat="1" applyFont="1" applyFill="1" applyBorder="1" applyAlignment="1">
      <alignment horizontal="left" indent="1"/>
    </xf>
    <xf numFmtId="164" fontId="1" fillId="0" borderId="0" xfId="2" applyNumberFormat="1" applyFont="1" applyFill="1" applyBorder="1"/>
    <xf numFmtId="164" fontId="1" fillId="0" borderId="0" xfId="2" applyNumberFormat="1" applyFont="1"/>
    <xf numFmtId="165" fontId="1" fillId="5" borderId="4" xfId="1" applyNumberFormat="1" applyFont="1" applyFill="1" applyBorder="1" applyAlignment="1">
      <alignment horizontal="left" indent="1"/>
    </xf>
    <xf numFmtId="2" fontId="1" fillId="5" borderId="10" xfId="1" applyNumberFormat="1" applyFont="1" applyFill="1" applyBorder="1" applyAlignment="1">
      <alignment horizontal="left" indent="1"/>
    </xf>
    <xf numFmtId="164" fontId="1" fillId="5" borderId="10" xfId="2" applyNumberFormat="1" applyFont="1" applyFill="1" applyBorder="1" applyAlignment="1">
      <alignment horizontal="left" indent="2"/>
    </xf>
    <xf numFmtId="2" fontId="1" fillId="5" borderId="4" xfId="1" applyNumberFormat="1" applyFont="1" applyFill="1" applyBorder="1" applyAlignment="1">
      <alignment horizontal="left" indent="1"/>
    </xf>
    <xf numFmtId="0" fontId="1" fillId="0" borderId="11" xfId="1" applyFont="1" applyFill="1" applyBorder="1" applyAlignment="1">
      <alignment horizontal="left" indent="1"/>
    </xf>
    <xf numFmtId="4" fontId="2" fillId="6" borderId="8" xfId="1" applyNumberFormat="1" applyFont="1" applyFill="1" applyBorder="1" applyAlignment="1">
      <alignment horizontal="right"/>
    </xf>
    <xf numFmtId="4" fontId="1" fillId="0" borderId="0" xfId="1" applyNumberFormat="1" applyFont="1" applyBorder="1" applyAlignment="1">
      <alignment horizontal="right"/>
    </xf>
    <xf numFmtId="4" fontId="1" fillId="0" borderId="9" xfId="2" applyNumberFormat="1" applyFont="1" applyFill="1" applyBorder="1" applyAlignment="1">
      <alignment horizontal="right"/>
    </xf>
    <xf numFmtId="4" fontId="1" fillId="0" borderId="9" xfId="2" applyNumberFormat="1" applyFont="1" applyBorder="1" applyAlignment="1">
      <alignment horizontal="right"/>
    </xf>
    <xf numFmtId="4" fontId="1" fillId="0" borderId="0" xfId="2" applyNumberFormat="1" applyFont="1" applyBorder="1" applyAlignment="1">
      <alignment horizontal="right"/>
    </xf>
    <xf numFmtId="0" fontId="1" fillId="0" borderId="5" xfId="1" applyFont="1" applyFill="1" applyBorder="1" applyAlignment="1">
      <alignment horizontal="left" indent="1"/>
    </xf>
    <xf numFmtId="0" fontId="6" fillId="5" borderId="11" xfId="1" applyFont="1" applyFill="1" applyBorder="1" applyAlignment="1">
      <alignment horizontal="left"/>
    </xf>
    <xf numFmtId="0" fontId="1" fillId="0" borderId="11" xfId="1" applyFont="1" applyBorder="1" applyAlignment="1">
      <alignment horizontal="left" indent="1"/>
    </xf>
    <xf numFmtId="0" fontId="1" fillId="0" borderId="10" xfId="1" applyFont="1" applyBorder="1" applyAlignment="1">
      <alignment horizontal="left" indent="1"/>
    </xf>
    <xf numFmtId="0" fontId="1" fillId="4" borderId="0" xfId="1" applyFont="1" applyFill="1"/>
    <xf numFmtId="0" fontId="1" fillId="0" borderId="11" xfId="1" applyFont="1" applyFill="1" applyBorder="1" applyAlignment="1">
      <alignment horizontal="left"/>
    </xf>
    <xf numFmtId="0" fontId="1" fillId="0" borderId="10" xfId="1" applyFont="1" applyFill="1" applyBorder="1" applyAlignment="1">
      <alignment horizontal="left"/>
    </xf>
    <xf numFmtId="0" fontId="6" fillId="4" borderId="11" xfId="1" applyFont="1" applyFill="1" applyBorder="1"/>
    <xf numFmtId="3" fontId="2" fillId="4" borderId="8" xfId="1" applyNumberFormat="1" applyFont="1" applyFill="1" applyBorder="1" applyAlignment="1">
      <alignment horizontal="right"/>
    </xf>
    <xf numFmtId="1" fontId="6" fillId="4" borderId="0" xfId="1" applyNumberFormat="1" applyFont="1" applyFill="1" applyBorder="1" applyAlignment="1">
      <alignment horizontal="right"/>
    </xf>
    <xf numFmtId="3" fontId="6" fillId="4" borderId="0" xfId="1" applyNumberFormat="1" applyFont="1" applyFill="1" applyBorder="1" applyAlignment="1">
      <alignment horizontal="right"/>
    </xf>
    <xf numFmtId="3" fontId="6" fillId="4" borderId="9" xfId="2" applyNumberFormat="1" applyFont="1" applyFill="1" applyBorder="1" applyAlignment="1">
      <alignment horizontal="right"/>
    </xf>
    <xf numFmtId="3" fontId="6" fillId="4" borderId="0" xfId="2" applyNumberFormat="1" applyFont="1" applyFill="1" applyBorder="1" applyAlignment="1">
      <alignment horizontal="right"/>
    </xf>
    <xf numFmtId="164" fontId="6" fillId="2" borderId="5" xfId="2" applyNumberFormat="1" applyFont="1" applyFill="1" applyBorder="1" applyAlignment="1">
      <alignment horizontal="right"/>
    </xf>
    <xf numFmtId="0" fontId="6" fillId="4" borderId="10" xfId="1" applyFont="1" applyFill="1" applyBorder="1"/>
    <xf numFmtId="0" fontId="1" fillId="0" borderId="11" xfId="1" applyFont="1" applyFill="1" applyBorder="1"/>
    <xf numFmtId="0" fontId="1" fillId="0" borderId="10" xfId="1" applyFont="1" applyFill="1" applyBorder="1"/>
    <xf numFmtId="0" fontId="6" fillId="0" borderId="11" xfId="1" applyFont="1" applyFill="1" applyBorder="1"/>
    <xf numFmtId="0" fontId="6" fillId="0" borderId="10" xfId="1" applyFont="1" applyFill="1" applyBorder="1"/>
    <xf numFmtId="0" fontId="1" fillId="0" borderId="12" xfId="1" applyFont="1" applyFill="1" applyBorder="1"/>
    <xf numFmtId="3" fontId="2" fillId="6" borderId="13" xfId="1" applyNumberFormat="1" applyFont="1" applyFill="1" applyBorder="1" applyAlignment="1">
      <alignment horizontal="right"/>
    </xf>
    <xf numFmtId="1" fontId="1" fillId="0" borderId="14" xfId="1" applyNumberFormat="1" applyFont="1" applyBorder="1" applyAlignment="1">
      <alignment horizontal="right"/>
    </xf>
    <xf numFmtId="3" fontId="1" fillId="0" borderId="14" xfId="1" applyNumberFormat="1" applyFont="1" applyBorder="1" applyAlignment="1">
      <alignment horizontal="right"/>
    </xf>
    <xf numFmtId="3" fontId="1" fillId="0" borderId="15" xfId="2" applyNumberFormat="1" applyFont="1" applyBorder="1" applyAlignment="1">
      <alignment horizontal="right"/>
    </xf>
    <xf numFmtId="3" fontId="1" fillId="0" borderId="14" xfId="2" applyNumberFormat="1" applyFont="1" applyBorder="1" applyAlignment="1">
      <alignment horizontal="right"/>
    </xf>
    <xf numFmtId="164" fontId="1" fillId="2" borderId="16" xfId="2" applyNumberFormat="1" applyFont="1" applyFill="1" applyBorder="1" applyAlignment="1">
      <alignment horizontal="right"/>
    </xf>
    <xf numFmtId="3" fontId="1" fillId="7" borderId="9" xfId="2" applyNumberFormat="1" applyFont="1" applyFill="1" applyBorder="1" applyAlignment="1">
      <alignment horizontal="right"/>
    </xf>
    <xf numFmtId="0" fontId="1" fillId="0" borderId="4" xfId="1" applyFont="1" applyFill="1" applyBorder="1"/>
    <xf numFmtId="0" fontId="6" fillId="4" borderId="4" xfId="1" applyFont="1" applyFill="1" applyBorder="1"/>
    <xf numFmtId="1" fontId="1" fillId="8" borderId="0" xfId="1" applyNumberFormat="1" applyFont="1" applyFill="1" applyBorder="1" applyAlignment="1">
      <alignment horizontal="right"/>
    </xf>
    <xf numFmtId="3" fontId="1" fillId="8" borderId="0" xfId="1" applyNumberFormat="1" applyFont="1" applyFill="1" applyBorder="1" applyAlignment="1">
      <alignment horizontal="right"/>
    </xf>
    <xf numFmtId="3" fontId="1" fillId="8" borderId="9" xfId="2" applyNumberFormat="1" applyFont="1" applyFill="1" applyBorder="1" applyAlignment="1">
      <alignment horizontal="right"/>
    </xf>
    <xf numFmtId="0" fontId="6" fillId="4" borderId="4" xfId="1" applyFont="1" applyFill="1" applyBorder="1" applyAlignment="1">
      <alignment wrapText="1"/>
    </xf>
    <xf numFmtId="0" fontId="6" fillId="4" borderId="10" xfId="1" applyFont="1" applyFill="1" applyBorder="1" applyAlignment="1">
      <alignment wrapText="1"/>
    </xf>
    <xf numFmtId="0" fontId="6" fillId="0" borderId="4" xfId="1" applyFont="1" applyFill="1" applyBorder="1"/>
    <xf numFmtId="10" fontId="2" fillId="6" borderId="8" xfId="1" applyNumberFormat="1" applyFont="1" applyFill="1" applyBorder="1" applyAlignment="1">
      <alignment horizontal="right"/>
    </xf>
    <xf numFmtId="0" fontId="1" fillId="5" borderId="0" xfId="2" applyNumberFormat="1" applyFont="1" applyFill="1" applyBorder="1" applyAlignment="1">
      <alignment horizontal="right"/>
    </xf>
    <xf numFmtId="164" fontId="1" fillId="5" borderId="0" xfId="2" applyNumberFormat="1" applyFont="1" applyFill="1" applyBorder="1" applyAlignment="1">
      <alignment horizontal="right"/>
    </xf>
    <xf numFmtId="164" fontId="1" fillId="5" borderId="9" xfId="2" applyNumberFormat="1" applyFont="1" applyFill="1" applyBorder="1" applyAlignment="1">
      <alignment horizontal="right"/>
    </xf>
    <xf numFmtId="164" fontId="1" fillId="5" borderId="0" xfId="1" applyNumberFormat="1" applyFont="1" applyFill="1" applyBorder="1" applyAlignment="1">
      <alignment horizontal="right"/>
    </xf>
    <xf numFmtId="10" fontId="1" fillId="5" borderId="9" xfId="2" applyNumberFormat="1" applyFont="1" applyFill="1" applyBorder="1" applyAlignment="1">
      <alignment horizontal="right"/>
    </xf>
    <xf numFmtId="10" fontId="1" fillId="5" borderId="0" xfId="2" applyNumberFormat="1" applyFont="1" applyFill="1" applyBorder="1" applyAlignment="1">
      <alignment horizontal="right"/>
    </xf>
    <xf numFmtId="0" fontId="1" fillId="0" borderId="4" xfId="1" applyFont="1" applyBorder="1" applyAlignment="1">
      <alignment horizontal="left" indent="1"/>
    </xf>
    <xf numFmtId="164" fontId="1" fillId="0" borderId="0" xfId="1" applyNumberFormat="1" applyFont="1" applyBorder="1" applyAlignment="1">
      <alignment horizontal="right"/>
    </xf>
    <xf numFmtId="10" fontId="1" fillId="0" borderId="9" xfId="2" applyNumberFormat="1" applyFont="1" applyBorder="1" applyAlignment="1">
      <alignment horizontal="right"/>
    </xf>
    <xf numFmtId="164" fontId="1" fillId="0" borderId="9" xfId="1" applyNumberFormat="1" applyFont="1" applyBorder="1" applyAlignment="1">
      <alignment horizontal="right"/>
    </xf>
    <xf numFmtId="10" fontId="1" fillId="0" borderId="0" xfId="2" applyNumberFormat="1" applyFont="1" applyBorder="1" applyAlignment="1">
      <alignment horizontal="right"/>
    </xf>
    <xf numFmtId="0" fontId="6" fillId="0" borderId="4" xfId="1" applyFont="1" applyFill="1" applyBorder="1" applyAlignment="1">
      <alignment horizontal="left" indent="1"/>
    </xf>
    <xf numFmtId="0" fontId="6" fillId="0" borderId="10" xfId="1" applyFont="1" applyFill="1" applyBorder="1" applyAlignment="1">
      <alignment horizontal="left" indent="1"/>
    </xf>
    <xf numFmtId="0" fontId="6" fillId="0" borderId="4" xfId="3" applyFont="1" applyFill="1" applyBorder="1" applyAlignment="1">
      <alignment horizontal="left" indent="1"/>
    </xf>
    <xf numFmtId="0" fontId="6" fillId="0" borderId="10" xfId="3" applyFont="1" applyFill="1" applyBorder="1" applyAlignment="1">
      <alignment horizontal="left" indent="1"/>
    </xf>
    <xf numFmtId="0" fontId="6" fillId="0" borderId="4" xfId="3" applyFont="1" applyBorder="1" applyAlignment="1">
      <alignment horizontal="left" indent="1"/>
    </xf>
    <xf numFmtId="0" fontId="6" fillId="0" borderId="10" xfId="3" applyFont="1" applyBorder="1" applyAlignment="1">
      <alignment horizontal="left" indent="1"/>
    </xf>
    <xf numFmtId="164" fontId="6" fillId="4" borderId="4" xfId="1" applyNumberFormat="1" applyFont="1" applyFill="1" applyBorder="1"/>
    <xf numFmtId="10" fontId="2" fillId="4" borderId="8" xfId="1" applyNumberFormat="1" applyFont="1" applyFill="1" applyBorder="1" applyAlignment="1">
      <alignment horizontal="right"/>
    </xf>
    <xf numFmtId="0" fontId="1" fillId="8" borderId="0" xfId="2" applyNumberFormat="1" applyFont="1" applyFill="1" applyBorder="1" applyAlignment="1">
      <alignment horizontal="right"/>
    </xf>
    <xf numFmtId="164" fontId="1" fillId="4" borderId="0" xfId="2" applyNumberFormat="1" applyFont="1" applyFill="1" applyBorder="1" applyAlignment="1">
      <alignment horizontal="right"/>
    </xf>
    <xf numFmtId="164" fontId="1" fillId="8" borderId="0" xfId="2" applyNumberFormat="1" applyFont="1" applyFill="1" applyBorder="1" applyAlignment="1">
      <alignment horizontal="right"/>
    </xf>
    <xf numFmtId="164" fontId="1" fillId="8" borderId="9" xfId="2" applyNumberFormat="1" applyFont="1" applyFill="1" applyBorder="1" applyAlignment="1">
      <alignment horizontal="right"/>
    </xf>
    <xf numFmtId="1" fontId="1" fillId="4" borderId="0" xfId="1" applyNumberFormat="1" applyFont="1" applyFill="1" applyBorder="1" applyAlignment="1">
      <alignment horizontal="right"/>
    </xf>
    <xf numFmtId="164" fontId="1" fillId="4" borderId="0" xfId="1" applyNumberFormat="1" applyFont="1" applyFill="1" applyBorder="1" applyAlignment="1">
      <alignment horizontal="right"/>
    </xf>
    <xf numFmtId="10" fontId="1" fillId="4" borderId="9" xfId="2" applyNumberFormat="1" applyFont="1" applyFill="1" applyBorder="1" applyAlignment="1">
      <alignment horizontal="right"/>
    </xf>
    <xf numFmtId="164" fontId="1" fillId="4" borderId="9" xfId="2" applyNumberFormat="1" applyFont="1" applyFill="1" applyBorder="1" applyAlignment="1">
      <alignment horizontal="right"/>
    </xf>
    <xf numFmtId="10" fontId="1" fillId="4" borderId="0" xfId="2" applyNumberFormat="1" applyFont="1" applyFill="1" applyBorder="1" applyAlignment="1">
      <alignment horizontal="right"/>
    </xf>
    <xf numFmtId="164" fontId="6" fillId="4" borderId="10" xfId="1" applyNumberFormat="1" applyFont="1" applyFill="1" applyBorder="1"/>
    <xf numFmtId="0" fontId="1" fillId="0" borderId="4" xfId="1" applyFont="1" applyFill="1" applyBorder="1" applyAlignment="1">
      <alignment horizontal="left"/>
    </xf>
    <xf numFmtId="3" fontId="1" fillId="0" borderId="0" xfId="1" applyNumberFormat="1" applyFont="1" applyFill="1" applyBorder="1"/>
    <xf numFmtId="3" fontId="1" fillId="0" borderId="0" xfId="1" applyNumberFormat="1" applyFont="1"/>
    <xf numFmtId="3" fontId="1" fillId="4" borderId="0" xfId="1" applyNumberFormat="1" applyFont="1" applyFill="1" applyBorder="1" applyAlignment="1">
      <alignment horizontal="right"/>
    </xf>
    <xf numFmtId="3" fontId="1" fillId="4" borderId="9" xfId="2" applyNumberFormat="1" applyFont="1" applyFill="1" applyBorder="1" applyAlignment="1">
      <alignment horizontal="right"/>
    </xf>
    <xf numFmtId="3" fontId="1" fillId="4" borderId="9" xfId="1" applyNumberFormat="1" applyFont="1" applyFill="1" applyBorder="1" applyAlignment="1">
      <alignment horizontal="right"/>
    </xf>
    <xf numFmtId="3" fontId="1" fillId="4" borderId="0" xfId="2" applyNumberFormat="1" applyFont="1" applyFill="1" applyBorder="1" applyAlignment="1">
      <alignment horizontal="right"/>
    </xf>
    <xf numFmtId="0" fontId="6" fillId="0" borderId="4" xfId="1" applyFont="1" applyFill="1" applyBorder="1" applyAlignment="1">
      <alignment wrapText="1"/>
    </xf>
    <xf numFmtId="1" fontId="1" fillId="7" borderId="0" xfId="1" applyNumberFormat="1" applyFont="1" applyFill="1" applyBorder="1" applyAlignment="1">
      <alignment horizontal="right"/>
    </xf>
    <xf numFmtId="3" fontId="1" fillId="7" borderId="0" xfId="1" applyNumberFormat="1" applyFont="1" applyFill="1" applyBorder="1" applyAlignment="1">
      <alignment horizontal="right"/>
    </xf>
    <xf numFmtId="0" fontId="6" fillId="0" borderId="10" xfId="1" applyFont="1" applyFill="1" applyBorder="1" applyAlignment="1">
      <alignment wrapText="1"/>
    </xf>
    <xf numFmtId="9" fontId="1" fillId="0" borderId="0" xfId="2" applyFont="1" applyFill="1" applyBorder="1"/>
    <xf numFmtId="2" fontId="1" fillId="0" borderId="0" xfId="1" applyNumberFormat="1" applyFont="1" applyFill="1" applyBorder="1"/>
    <xf numFmtId="2" fontId="1" fillId="0" borderId="0" xfId="1" applyNumberFormat="1" applyFont="1"/>
    <xf numFmtId="2" fontId="6" fillId="0" borderId="4" xfId="1" applyNumberFormat="1" applyFont="1" applyFill="1" applyBorder="1"/>
    <xf numFmtId="4" fontId="1" fillId="0" borderId="9" xfId="1" applyNumberFormat="1" applyFont="1" applyBorder="1" applyAlignment="1">
      <alignment horizontal="right"/>
    </xf>
    <xf numFmtId="2" fontId="6" fillId="0" borderId="10" xfId="1" applyNumberFormat="1" applyFont="1" applyFill="1" applyBorder="1"/>
    <xf numFmtId="3" fontId="6" fillId="4" borderId="4" xfId="1" applyNumberFormat="1" applyFont="1" applyFill="1" applyBorder="1"/>
    <xf numFmtId="3" fontId="6" fillId="4" borderId="10" xfId="1" applyNumberFormat="1" applyFont="1" applyFill="1" applyBorder="1"/>
    <xf numFmtId="0" fontId="6" fillId="4" borderId="17" xfId="1" applyFont="1" applyFill="1" applyBorder="1"/>
    <xf numFmtId="3" fontId="2" fillId="4" borderId="18" xfId="1" applyNumberFormat="1" applyFont="1" applyFill="1" applyBorder="1" applyAlignment="1">
      <alignment horizontal="right"/>
    </xf>
    <xf numFmtId="1" fontId="1" fillId="4" borderId="19" xfId="1" applyNumberFormat="1" applyFont="1" applyFill="1" applyBorder="1" applyAlignment="1">
      <alignment horizontal="right"/>
    </xf>
    <xf numFmtId="3" fontId="1" fillId="4" borderId="19" xfId="1" applyNumberFormat="1" applyFont="1" applyFill="1" applyBorder="1" applyAlignment="1">
      <alignment horizontal="right"/>
    </xf>
    <xf numFmtId="3" fontId="1" fillId="4" borderId="20" xfId="2" applyNumberFormat="1" applyFont="1" applyFill="1" applyBorder="1" applyAlignment="1">
      <alignment horizontal="right"/>
    </xf>
    <xf numFmtId="3" fontId="1" fillId="4" borderId="20" xfId="1" applyNumberFormat="1" applyFont="1" applyFill="1" applyBorder="1" applyAlignment="1">
      <alignment horizontal="right"/>
    </xf>
    <xf numFmtId="3" fontId="1" fillId="4" borderId="19" xfId="2" applyNumberFormat="1" applyFont="1" applyFill="1" applyBorder="1" applyAlignment="1">
      <alignment horizontal="right"/>
    </xf>
    <xf numFmtId="164" fontId="1" fillId="2" borderId="21" xfId="2" applyNumberFormat="1" applyFont="1" applyFill="1" applyBorder="1" applyAlignment="1">
      <alignment horizontal="right"/>
    </xf>
    <xf numFmtId="164" fontId="1" fillId="3" borderId="0" xfId="1" applyNumberFormat="1" applyFont="1" applyFill="1" applyBorder="1"/>
    <xf numFmtId="0" fontId="1" fillId="0" borderId="17" xfId="1" applyFont="1" applyFill="1" applyBorder="1"/>
    <xf numFmtId="1" fontId="4" fillId="0" borderId="19" xfId="1" applyNumberFormat="1" applyFont="1" applyFill="1" applyBorder="1" applyAlignment="1">
      <alignment horizontal="right"/>
    </xf>
    <xf numFmtId="1" fontId="1" fillId="0" borderId="19" xfId="1" applyNumberFormat="1" applyFont="1" applyFill="1" applyBorder="1"/>
    <xf numFmtId="0" fontId="1" fillId="0" borderId="19" xfId="1" applyFont="1" applyFill="1" applyBorder="1"/>
    <xf numFmtId="164" fontId="1" fillId="0" borderId="19" xfId="1" applyNumberFormat="1" applyFont="1" applyFill="1" applyBorder="1"/>
    <xf numFmtId="164" fontId="1" fillId="0" borderId="21" xfId="1" applyNumberFormat="1" applyFont="1" applyFill="1" applyBorder="1"/>
    <xf numFmtId="0" fontId="1" fillId="0" borderId="21" xfId="1" applyFont="1" applyFill="1" applyBorder="1"/>
    <xf numFmtId="0" fontId="1" fillId="0" borderId="10" xfId="1" applyFont="1" applyBorder="1"/>
    <xf numFmtId="1" fontId="2" fillId="9"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 fontId="2" fillId="9" borderId="4" xfId="1" applyNumberFormat="1" applyFont="1" applyFill="1" applyBorder="1" applyAlignment="1">
      <alignment horizontal="right"/>
    </xf>
    <xf numFmtId="164" fontId="1" fillId="2" borderId="0" xfId="1" applyNumberFormat="1" applyFont="1" applyFill="1" applyBorder="1"/>
    <xf numFmtId="0" fontId="8" fillId="10" borderId="1" xfId="1" applyFont="1" applyFill="1" applyBorder="1" applyAlignment="1">
      <alignment horizontal="right" vertical="center" wrapText="1"/>
    </xf>
    <xf numFmtId="3" fontId="9" fillId="10" borderId="6" xfId="1" applyNumberFormat="1" applyFont="1" applyFill="1" applyBorder="1" applyAlignment="1">
      <alignment horizontal="center" wrapText="1"/>
    </xf>
    <xf numFmtId="1" fontId="10" fillId="10" borderId="2" xfId="1" applyNumberFormat="1" applyFont="1" applyFill="1" applyBorder="1" applyAlignment="1">
      <alignment horizontal="right" textRotation="90"/>
    </xf>
    <xf numFmtId="0" fontId="10" fillId="10" borderId="2" xfId="1" applyFont="1" applyFill="1" applyBorder="1" applyAlignment="1">
      <alignment horizontal="right"/>
    </xf>
    <xf numFmtId="164" fontId="10" fillId="10" borderId="2" xfId="1" applyNumberFormat="1" applyFont="1" applyFill="1" applyBorder="1" applyAlignment="1">
      <alignment horizontal="right"/>
    </xf>
    <xf numFmtId="164" fontId="10" fillId="10" borderId="2" xfId="1" applyNumberFormat="1" applyFont="1" applyFill="1" applyBorder="1" applyAlignment="1">
      <alignment horizontal="right" wrapText="1"/>
    </xf>
    <xf numFmtId="164" fontId="11" fillId="10" borderId="3" xfId="1" applyNumberFormat="1" applyFont="1" applyFill="1" applyBorder="1" applyAlignment="1">
      <alignment horizontal="right" wrapText="1"/>
    </xf>
    <xf numFmtId="164" fontId="11" fillId="10" borderId="2" xfId="1" applyNumberFormat="1" applyFont="1" applyFill="1" applyBorder="1" applyAlignment="1">
      <alignment horizontal="right" wrapText="1"/>
    </xf>
    <xf numFmtId="0" fontId="8" fillId="10" borderId="7" xfId="1" applyFont="1" applyFill="1" applyBorder="1" applyAlignment="1">
      <alignment horizontal="right" vertical="center" wrapText="1"/>
    </xf>
    <xf numFmtId="0" fontId="10" fillId="10" borderId="0" xfId="1" applyFont="1" applyFill="1" applyBorder="1" applyAlignment="1">
      <alignment horizontal="right"/>
    </xf>
    <xf numFmtId="0" fontId="10" fillId="10" borderId="0" xfId="1" applyFont="1" applyFill="1" applyAlignment="1">
      <alignment horizontal="right"/>
    </xf>
  </cellXfs>
  <cellStyles count="4">
    <cellStyle name="%" xfId="3"/>
    <cellStyle name="Prozent 2" xfId="2"/>
    <cellStyle name="Standard" xfId="0" builtinId="0"/>
    <cellStyle name="Standard_consensus_1 2 2" xfId="1"/>
  </cellStyles>
  <dxfs count="0"/>
  <tableStyles count="0" defaultTableStyle="TableStyleMedium2" defaultPivotStyle="PivotStyleLight16"/>
  <colors>
    <mruColors>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33</xdr:col>
      <xdr:colOff>435428</xdr:colOff>
      <xdr:row>11</xdr:row>
      <xdr:rowOff>95250</xdr:rowOff>
    </xdr:from>
    <xdr:to>
      <xdr:col>33</xdr:col>
      <xdr:colOff>2228850</xdr:colOff>
      <xdr:row>11</xdr:row>
      <xdr:rowOff>952500</xdr:rowOff>
    </xdr:to>
    <xdr:pic>
      <xdr:nvPicPr>
        <xdr:cNvPr id="2" name="Grafik 1" descr="Logo weiss.png">
          <a:extLst>
            <a:ext uri="{FF2B5EF4-FFF2-40B4-BE49-F238E27FC236}">
              <a16:creationId xmlns:a16="http://schemas.microsoft.com/office/drawing/2014/main" id="{1263E677-7629-498A-AFF6-FC180580189A}"/>
            </a:ext>
          </a:extLst>
        </xdr:cNvPr>
        <xdr:cNvPicPr>
          <a:picLocks noChangeAspect="1"/>
        </xdr:cNvPicPr>
      </xdr:nvPicPr>
      <xdr:blipFill>
        <a:blip xmlns:r="http://schemas.openxmlformats.org/officeDocument/2006/relationships" r:embed="rId1" cstate="print"/>
        <a:stretch>
          <a:fillRect/>
        </a:stretch>
      </xdr:blipFill>
      <xdr:spPr>
        <a:xfrm>
          <a:off x="211523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2" descr="Logo weiss.png">
          <a:extLst>
            <a:ext uri="{FF2B5EF4-FFF2-40B4-BE49-F238E27FC236}">
              <a16:creationId xmlns:a16="http://schemas.microsoft.com/office/drawing/2014/main" id="{7D3B1521-02CF-4349-ABB9-CABEAD0545BB}"/>
            </a:ext>
          </a:extLst>
        </xdr:cNvPr>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3042018_Q1%20Consensus_post%20feedbac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Citi"/>
      <sheetName val="Commerzbank"/>
      <sheetName val="CS"/>
      <sheetName val="Deutsche"/>
      <sheetName val="Exane"/>
      <sheetName val="GS"/>
      <sheetName val="HSBC"/>
      <sheetName val="Jefferies"/>
      <sheetName val="JPM"/>
      <sheetName val="Cheuvreux"/>
      <sheetName val="LBBW"/>
      <sheetName val="Macquarie"/>
      <sheetName val="Morgan Stanley"/>
      <sheetName val="Newstreet"/>
      <sheetName val="Raymond James"/>
      <sheetName val="RBC"/>
      <sheetName val="Redburn"/>
      <sheetName val="Bernstein"/>
      <sheetName val="SG"/>
      <sheetName val="UBS"/>
      <sheetName val="Non-Core"/>
      <sheetName val="Non-Core (2)"/>
      <sheetName val="Diagramme Input"/>
      <sheetName val="Input Actuals"/>
      <sheetName val="Current Actuals"/>
      <sheetName val="Configurated Planning view"/>
      <sheetName val="Planung Input"/>
    </sheetNames>
    <sheetDataSet>
      <sheetData sheetId="0">
        <row r="48">
          <cell r="A48" t="str">
            <v>iPF '15</v>
          </cell>
        </row>
        <row r="49">
          <cell r="A49" t="str">
            <v>FC 0</v>
          </cell>
        </row>
        <row r="50">
          <cell r="A50" t="str">
            <v>FC 5+7</v>
          </cell>
        </row>
        <row r="51">
          <cell r="A51" t="str">
            <v>iPF '16</v>
          </cell>
        </row>
        <row r="52">
          <cell r="A52" t="str">
            <v>FC 8+4</v>
          </cell>
        </row>
        <row r="53">
          <cell r="A53" t="str">
            <v>Act</v>
          </cell>
        </row>
        <row r="54">
          <cell r="A54"/>
        </row>
      </sheetData>
      <sheetData sheetId="1"/>
      <sheetData sheetId="2"/>
      <sheetData sheetId="3"/>
      <sheetData sheetId="4"/>
      <sheetData sheetId="5"/>
      <sheetData sheetId="6"/>
      <sheetData sheetId="7"/>
      <sheetData sheetId="8">
        <row r="3">
          <cell r="B3">
            <v>5391.1171771712006</v>
          </cell>
        </row>
      </sheetData>
      <sheetData sheetId="9"/>
      <sheetData sheetId="10"/>
      <sheetData sheetId="11"/>
      <sheetData sheetId="12">
        <row r="3">
          <cell r="B3">
            <v>21905.765797418426</v>
          </cell>
        </row>
      </sheetData>
      <sheetData sheetId="13">
        <row r="3">
          <cell r="B3">
            <v>22066.685672723128</v>
          </cell>
        </row>
      </sheetData>
      <sheetData sheetId="14">
        <row r="3">
          <cell r="B3">
            <v>22195.598511</v>
          </cell>
        </row>
      </sheetData>
      <sheetData sheetId="15">
        <row r="3">
          <cell r="B3">
            <v>22351.948990325458</v>
          </cell>
        </row>
      </sheetData>
      <sheetData sheetId="16">
        <row r="3">
          <cell r="B3">
            <v>22706.198252210157</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2">
          <cell r="X2" t="str">
            <v>Q1</v>
          </cell>
        </row>
        <row r="3">
          <cell r="AC3">
            <v>2022</v>
          </cell>
        </row>
      </sheetData>
      <sheetData sheetId="43"/>
      <sheetData sheetId="44"/>
      <sheetData sheetId="45">
        <row r="3">
          <cell r="B3" t="str">
            <v>DE</v>
          </cell>
        </row>
        <row r="5">
          <cell r="B5" t="str">
            <v>MSR growth YoY in %</v>
          </cell>
        </row>
        <row r="7">
          <cell r="B7" t="str">
            <v>Mobile Contract Net Adds Germany ['000]</v>
          </cell>
        </row>
        <row r="8">
          <cell r="B8" t="str">
            <v xml:space="preserve">Mobile Serv Rev Market yoy </v>
          </cell>
        </row>
        <row r="9">
          <cell r="B9" t="str">
            <v>Retail Line Losses ['000]</v>
          </cell>
        </row>
        <row r="10">
          <cell r="B10" t="str">
            <v>BB retail Net Adds DT ['000]</v>
          </cell>
        </row>
        <row r="11">
          <cell r="B11" t="str">
            <v>Broadband Net Adds total market ['000]</v>
          </cell>
        </row>
        <row r="12">
          <cell r="B12" t="str">
            <v>TV Customer</v>
          </cell>
        </row>
        <row r="13">
          <cell r="B13" t="str">
            <v>USA (gross revs in €)</v>
          </cell>
        </row>
        <row r="14">
          <cell r="B14" t="str">
            <v xml:space="preserve">  Gross revs in $</v>
          </cell>
        </row>
        <row r="15">
          <cell r="B15" t="str">
            <v>Service revs in $</v>
          </cell>
        </row>
        <row r="16">
          <cell r="B16" t="str">
            <v>FX-Rate: 1 Euro for ...</v>
          </cell>
        </row>
        <row r="17">
          <cell r="B17" t="str">
            <v>EU</v>
          </cell>
        </row>
        <row r="18">
          <cell r="B18" t="str">
            <v>Poland</v>
          </cell>
        </row>
        <row r="19">
          <cell r="B19" t="str">
            <v>Czechs</v>
          </cell>
        </row>
        <row r="20">
          <cell r="B20" t="str">
            <v>Austria</v>
          </cell>
        </row>
        <row r="21">
          <cell r="B21" t="str">
            <v>Greece</v>
          </cell>
        </row>
        <row r="22">
          <cell r="B22" t="str">
            <v>Hungary</v>
          </cell>
        </row>
        <row r="23">
          <cell r="B23" t="str">
            <v>Slovakia</v>
          </cell>
        </row>
        <row r="24">
          <cell r="B24" t="str">
            <v>Croatia</v>
          </cell>
        </row>
        <row r="25">
          <cell r="B25" t="str">
            <v>Romania</v>
          </cell>
        </row>
        <row r="27">
          <cell r="B27" t="str">
            <v>Netherland</v>
          </cell>
        </row>
        <row r="30">
          <cell r="B30" t="str">
            <v>T-Systems</v>
          </cell>
        </row>
        <row r="31">
          <cell r="B31" t="str">
            <v>GHS</v>
          </cell>
        </row>
        <row r="32">
          <cell r="B32" t="str">
            <v>Reconciliation</v>
          </cell>
        </row>
        <row r="33">
          <cell r="B33" t="str">
            <v>Group revenues</v>
          </cell>
        </row>
        <row r="34">
          <cell r="B34"/>
        </row>
        <row r="35">
          <cell r="B35" t="str">
            <v>Net Revenues</v>
          </cell>
        </row>
        <row r="36">
          <cell r="B36" t="str">
            <v>DE</v>
          </cell>
        </row>
        <row r="37">
          <cell r="B37" t="str">
            <v>USA</v>
          </cell>
        </row>
        <row r="38">
          <cell r="B38" t="str">
            <v>EU</v>
          </cell>
        </row>
        <row r="40">
          <cell r="B40" t="str">
            <v>T-Systems</v>
          </cell>
        </row>
        <row r="41">
          <cell r="B41" t="str">
            <v>GHS</v>
          </cell>
        </row>
        <row r="42">
          <cell r="B42"/>
        </row>
        <row r="43">
          <cell r="B43" t="str">
            <v>Adj. EBITDA</v>
          </cell>
        </row>
        <row r="44">
          <cell r="B44" t="str">
            <v>DE</v>
          </cell>
        </row>
        <row r="45">
          <cell r="B45" t="str">
            <v>USA</v>
          </cell>
        </row>
        <row r="46">
          <cell r="B46" t="str">
            <v xml:space="preserve">     $</v>
          </cell>
        </row>
        <row r="47">
          <cell r="B47" t="str">
            <v xml:space="preserve">     $ Ex handset leasing</v>
          </cell>
        </row>
        <row r="48">
          <cell r="B48" t="str">
            <v>EU</v>
          </cell>
        </row>
        <row r="49">
          <cell r="B49" t="str">
            <v>Poland</v>
          </cell>
        </row>
        <row r="50">
          <cell r="B50" t="str">
            <v>Czechs</v>
          </cell>
        </row>
        <row r="51">
          <cell r="B51" t="str">
            <v>Austria</v>
          </cell>
        </row>
        <row r="52">
          <cell r="B52" t="str">
            <v>Greece</v>
          </cell>
        </row>
        <row r="53">
          <cell r="B53" t="str">
            <v>Hungary</v>
          </cell>
        </row>
        <row r="54">
          <cell r="B54" t="str">
            <v>Slovakia</v>
          </cell>
        </row>
        <row r="55">
          <cell r="B55" t="str">
            <v>Croatia</v>
          </cell>
        </row>
        <row r="56">
          <cell r="B56" t="str">
            <v>Romania</v>
          </cell>
        </row>
        <row r="58">
          <cell r="B58" t="str">
            <v>Netherland</v>
          </cell>
        </row>
        <row r="61">
          <cell r="B61" t="str">
            <v>T-Systems</v>
          </cell>
        </row>
        <row r="62">
          <cell r="B62" t="str">
            <v>GHS</v>
          </cell>
        </row>
        <row r="63">
          <cell r="B63" t="str">
            <v>Reconciliation</v>
          </cell>
        </row>
        <row r="64">
          <cell r="B64" t="str">
            <v>Adj. Group EBITDA</v>
          </cell>
        </row>
        <row r="65">
          <cell r="B65" t="str">
            <v xml:space="preserve">     ex US EBITDA</v>
          </cell>
        </row>
        <row r="66">
          <cell r="B66" t="str">
            <v>Adj. Group EBITDA ex handset leasing</v>
          </cell>
        </row>
        <row r="68">
          <cell r="B68" t="str">
            <v>Adj. EBITDA-Margin</v>
          </cell>
        </row>
        <row r="69">
          <cell r="B69" t="str">
            <v>DE</v>
          </cell>
        </row>
        <row r="70">
          <cell r="B70" t="str">
            <v>USA</v>
          </cell>
        </row>
        <row r="71">
          <cell r="B71" t="str">
            <v>EU</v>
          </cell>
        </row>
        <row r="72">
          <cell r="B72" t="str">
            <v>Netherland</v>
          </cell>
        </row>
        <row r="73">
          <cell r="B73" t="str">
            <v>Poland</v>
          </cell>
        </row>
        <row r="74">
          <cell r="B74" t="str">
            <v>Czechs</v>
          </cell>
        </row>
        <row r="75">
          <cell r="B75" t="str">
            <v>Austria</v>
          </cell>
        </row>
        <row r="76">
          <cell r="B76" t="str">
            <v>Greece</v>
          </cell>
        </row>
        <row r="77">
          <cell r="B77" t="str">
            <v>Hungary</v>
          </cell>
        </row>
        <row r="78">
          <cell r="B78" t="str">
            <v>Slovakia</v>
          </cell>
        </row>
        <row r="79">
          <cell r="B79" t="str">
            <v>Croatia</v>
          </cell>
        </row>
        <row r="80">
          <cell r="B80" t="str">
            <v>Romania</v>
          </cell>
        </row>
        <row r="81">
          <cell r="B81" t="str">
            <v>T-Systems</v>
          </cell>
        </row>
        <row r="82">
          <cell r="B82" t="str">
            <v>Adj. Group EBITDA-Margin</v>
          </cell>
        </row>
        <row r="83">
          <cell r="B83"/>
        </row>
        <row r="84">
          <cell r="B84" t="str">
            <v>Cash Capex (w/o Spectrum)</v>
          </cell>
        </row>
        <row r="85">
          <cell r="B85" t="str">
            <v>DE</v>
          </cell>
        </row>
        <row r="86">
          <cell r="B86" t="str">
            <v>USA</v>
          </cell>
        </row>
        <row r="87">
          <cell r="B87" t="str">
            <v xml:space="preserve">     USA $</v>
          </cell>
        </row>
        <row r="88">
          <cell r="B88" t="str">
            <v>EU</v>
          </cell>
        </row>
        <row r="90">
          <cell r="B90" t="str">
            <v>T-Systems</v>
          </cell>
        </row>
        <row r="91">
          <cell r="B91" t="str">
            <v>GHS</v>
          </cell>
        </row>
        <row r="92">
          <cell r="B92" t="str">
            <v>Group Cash Capex (w/o Spectrum)</v>
          </cell>
        </row>
        <row r="93">
          <cell r="B93"/>
        </row>
        <row r="95">
          <cell r="B95" t="str">
            <v>FCF before dividends</v>
          </cell>
        </row>
        <row r="96">
          <cell r="B96" t="str">
            <v>FCF reported by TMUS</v>
          </cell>
        </row>
        <row r="97">
          <cell r="B97" t="str">
            <v>Dividend per Share</v>
          </cell>
        </row>
        <row r="98">
          <cell r="B98" t="str">
            <v>Net Financial Debt</v>
          </cell>
        </row>
        <row r="99">
          <cell r="B99" t="str">
            <v>Assumed spending on spectrum</v>
          </cell>
        </row>
        <row r="102">
          <cell r="B102" t="str">
            <v>Adj. D&amp;A</v>
          </cell>
        </row>
        <row r="103">
          <cell r="B103" t="str">
            <v>Adj. D&amp;A ex handset leasing</v>
          </cell>
        </row>
        <row r="104">
          <cell r="B104" t="str">
            <v>Adj. Group EBIT</v>
          </cell>
        </row>
        <row r="105">
          <cell r="B105" t="str">
            <v>Net income adjusted</v>
          </cell>
        </row>
        <row r="106">
          <cell r="B106" t="str">
            <v>Net Income (reported)</v>
          </cell>
        </row>
      </sheetData>
      <sheetData sheetId="4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3">
    <tabColor indexed="25"/>
  </sheetPr>
  <dimension ref="A1:CH126"/>
  <sheetViews>
    <sheetView tabSelected="1" view="pageBreakPreview" topLeftCell="A2" zoomScale="70" zoomScaleNormal="70" zoomScaleSheetLayoutView="70" workbookViewId="0">
      <selection activeCell="E95" sqref="E95"/>
    </sheetView>
  </sheetViews>
  <sheetFormatPr baseColWidth="10" defaultColWidth="11.42578125" defaultRowHeight="15" x14ac:dyDescent="0.25"/>
  <cols>
    <col min="1" max="1" width="42.140625" style="160" customWidth="1"/>
    <col min="2" max="2" width="10.28515625" style="161" bestFit="1" customWidth="1"/>
    <col min="3" max="3" width="4" style="162" customWidth="1"/>
    <col min="4" max="5" width="9.28515625" style="13" bestFit="1" customWidth="1"/>
    <col min="6" max="6" width="10.28515625" style="163" bestFit="1" customWidth="1"/>
    <col min="7" max="7" width="10.28515625" style="161" bestFit="1" customWidth="1"/>
    <col min="8" max="8" width="4.7109375" style="162" customWidth="1"/>
    <col min="9" max="9" width="9.42578125" style="13" customWidth="1"/>
    <col min="10" max="10" width="8.5703125" style="13" customWidth="1"/>
    <col min="11" max="11" width="10.28515625" style="163" bestFit="1" customWidth="1"/>
    <col min="12" max="12" width="10.28515625" style="164" bestFit="1" customWidth="1"/>
    <col min="13" max="13" width="4" style="162" customWidth="1"/>
    <col min="14" max="14" width="10.5703125" style="13" customWidth="1"/>
    <col min="15" max="15" width="9.42578125" style="13" bestFit="1" customWidth="1"/>
    <col min="16" max="16" width="10.28515625" style="163" bestFit="1" customWidth="1"/>
    <col min="17" max="17" width="12" style="164" bestFit="1" customWidth="1"/>
    <col min="18" max="18" width="4" style="162" customWidth="1"/>
    <col min="19" max="20" width="8.5703125" style="13" customWidth="1"/>
    <col min="21" max="21" width="10.28515625" style="163" bestFit="1" customWidth="1"/>
    <col min="22" max="22" width="11.7109375" style="164" customWidth="1"/>
    <col min="23" max="23" width="4" style="162" customWidth="1"/>
    <col min="24" max="25" width="8.5703125" style="13" customWidth="1"/>
    <col min="26" max="26" width="10.28515625" style="163" bestFit="1" customWidth="1"/>
    <col min="27" max="27" width="10.28515625" style="164" bestFit="1" customWidth="1"/>
    <col min="28" max="28" width="4" style="162" customWidth="1"/>
    <col min="29" max="30" width="8.5703125" style="13" customWidth="1"/>
    <col min="31" max="31" width="10.28515625" style="163" bestFit="1" customWidth="1"/>
    <col min="32" max="32" width="9.28515625" style="165" customWidth="1"/>
    <col min="33" max="33" width="9.28515625" style="152" hidden="1" customWidth="1"/>
    <col min="34" max="34" width="38" style="160" customWidth="1"/>
    <col min="35" max="86" width="9.140625" style="9" customWidth="1"/>
    <col min="87" max="16384" width="11.42578125" style="13"/>
  </cols>
  <sheetData>
    <row r="1" spans="1:86" s="9" customFormat="1" ht="16.5" hidden="1" thickTop="1" thickBot="1" x14ac:dyDescent="0.3">
      <c r="A1" s="1"/>
      <c r="B1" s="2" t="str">
        <f>B12&amp;"-1"</f>
        <v>Q1-1</v>
      </c>
      <c r="C1" s="3" t="str">
        <f>B12&amp;"-2"</f>
        <v>Q1-2</v>
      </c>
      <c r="D1" s="4" t="str">
        <f>B12&amp;"-3"</f>
        <v>Q1-3</v>
      </c>
      <c r="E1" s="4" t="str">
        <f>B12&amp;"-4"</f>
        <v>Q1-4</v>
      </c>
      <c r="F1" s="5"/>
      <c r="G1" s="2"/>
      <c r="H1" s="3"/>
      <c r="I1" s="4"/>
      <c r="J1" s="4"/>
      <c r="K1" s="5" t="s">
        <v>0</v>
      </c>
      <c r="L1" s="2"/>
      <c r="M1" s="3"/>
      <c r="N1" s="4"/>
      <c r="O1" s="4"/>
      <c r="P1" s="5"/>
      <c r="Q1" s="2"/>
      <c r="R1" s="3"/>
      <c r="S1" s="4"/>
      <c r="T1" s="4"/>
      <c r="U1" s="5"/>
      <c r="V1" s="2"/>
      <c r="W1" s="3"/>
      <c r="X1" s="4"/>
      <c r="Y1" s="4"/>
      <c r="Z1" s="5"/>
      <c r="AA1" s="2"/>
      <c r="AB1" s="3"/>
      <c r="AC1" s="4"/>
      <c r="AD1" s="4"/>
      <c r="AE1" s="5"/>
      <c r="AF1" s="6"/>
      <c r="AG1" s="7"/>
      <c r="AH1" s="8"/>
    </row>
    <row r="2" spans="1:86" ht="17.25" thickTop="1" x14ac:dyDescent="0.25">
      <c r="A2" s="10" t="s">
        <v>1</v>
      </c>
      <c r="B2" s="11"/>
      <c r="C2" s="3"/>
      <c r="D2" s="4"/>
      <c r="E2" s="4"/>
      <c r="F2" s="5"/>
      <c r="G2" s="11"/>
      <c r="H2" s="3"/>
      <c r="I2" s="4"/>
      <c r="J2" s="4"/>
      <c r="K2" s="5"/>
      <c r="L2" s="11"/>
      <c r="M2" s="3"/>
      <c r="N2" s="4"/>
      <c r="O2" s="4"/>
      <c r="P2" s="5"/>
      <c r="Q2" s="11"/>
      <c r="R2" s="3"/>
      <c r="S2" s="4"/>
      <c r="T2" s="4"/>
      <c r="U2" s="5"/>
      <c r="V2" s="11"/>
      <c r="W2" s="3"/>
      <c r="X2" s="4"/>
      <c r="Y2" s="4"/>
      <c r="Z2" s="5"/>
      <c r="AA2" s="11"/>
      <c r="AB2" s="3"/>
      <c r="AC2" s="4"/>
      <c r="AD2" s="4"/>
      <c r="AE2" s="5"/>
      <c r="AF2" s="8"/>
      <c r="AG2" s="4"/>
      <c r="AH2" s="12"/>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row>
    <row r="3" spans="1:86" ht="16.5" x14ac:dyDescent="0.25">
      <c r="A3" s="14" t="s">
        <v>2</v>
      </c>
      <c r="B3" s="15"/>
      <c r="C3" s="16"/>
      <c r="D3" s="9"/>
      <c r="E3" s="9"/>
      <c r="F3" s="17"/>
      <c r="G3" s="15"/>
      <c r="H3" s="16"/>
      <c r="I3" s="9"/>
      <c r="J3" s="9"/>
      <c r="K3" s="17"/>
      <c r="L3" s="15"/>
      <c r="M3" s="16"/>
      <c r="N3" s="9"/>
      <c r="O3" s="9"/>
      <c r="P3" s="17"/>
      <c r="Q3" s="15"/>
      <c r="R3" s="16"/>
      <c r="S3" s="9"/>
      <c r="T3" s="9"/>
      <c r="U3" s="17"/>
      <c r="V3" s="15"/>
      <c r="W3" s="16"/>
      <c r="X3" s="9"/>
      <c r="Y3" s="9"/>
      <c r="Z3" s="17"/>
      <c r="AA3" s="15"/>
      <c r="AB3" s="16"/>
      <c r="AC3" s="9"/>
      <c r="AD3" s="9"/>
      <c r="AE3" s="17"/>
      <c r="AF3" s="18"/>
      <c r="AG3" s="9"/>
      <c r="AH3" s="19"/>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row>
    <row r="4" spans="1:86" ht="16.5" x14ac:dyDescent="0.25">
      <c r="A4" s="14" t="s">
        <v>3</v>
      </c>
      <c r="B4" s="15"/>
      <c r="C4" s="16"/>
      <c r="D4" s="9"/>
      <c r="E4" s="9"/>
      <c r="F4" s="17"/>
      <c r="G4" s="15"/>
      <c r="H4" s="16"/>
      <c r="I4" s="9"/>
      <c r="J4" s="9"/>
      <c r="K4" s="17"/>
      <c r="L4" s="15"/>
      <c r="M4" s="16"/>
      <c r="N4" s="9"/>
      <c r="O4" s="9"/>
      <c r="P4" s="17"/>
      <c r="Q4" s="15"/>
      <c r="R4" s="16"/>
      <c r="S4" s="9"/>
      <c r="T4" s="9"/>
      <c r="U4" s="17"/>
      <c r="V4" s="15"/>
      <c r="W4" s="16"/>
      <c r="X4" s="9"/>
      <c r="Y4" s="9"/>
      <c r="Z4" s="17"/>
      <c r="AA4" s="15"/>
      <c r="AB4" s="16"/>
      <c r="AC4" s="9"/>
      <c r="AD4" s="9"/>
      <c r="AE4" s="17"/>
      <c r="AF4" s="18"/>
      <c r="AG4" s="9"/>
      <c r="AH4" s="19"/>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row>
    <row r="5" spans="1:86" ht="16.5" x14ac:dyDescent="0.25">
      <c r="A5" s="20"/>
      <c r="B5" s="15"/>
      <c r="C5" s="16"/>
      <c r="D5" s="9"/>
      <c r="E5" s="9"/>
      <c r="F5" s="17"/>
      <c r="G5" s="15"/>
      <c r="H5" s="16"/>
      <c r="I5" s="9"/>
      <c r="J5" s="9"/>
      <c r="K5" s="17"/>
      <c r="L5" s="15"/>
      <c r="M5" s="16"/>
      <c r="N5" s="9"/>
      <c r="O5" s="9"/>
      <c r="P5" s="17"/>
      <c r="Q5" s="15"/>
      <c r="R5" s="16"/>
      <c r="S5" s="9"/>
      <c r="T5" s="9"/>
      <c r="U5" s="17"/>
      <c r="V5" s="15"/>
      <c r="W5" s="16"/>
      <c r="X5" s="9"/>
      <c r="Y5" s="9"/>
      <c r="Z5" s="17"/>
      <c r="AA5" s="15"/>
      <c r="AB5" s="16"/>
      <c r="AC5" s="9"/>
      <c r="AD5" s="9"/>
      <c r="AE5" s="17"/>
      <c r="AF5" s="18"/>
      <c r="AG5" s="9"/>
      <c r="AH5" s="21"/>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row>
    <row r="6" spans="1:86" ht="16.5" x14ac:dyDescent="0.25">
      <c r="A6" s="20"/>
      <c r="B6" s="15"/>
      <c r="C6" s="16"/>
      <c r="D6" s="9"/>
      <c r="E6" s="9"/>
      <c r="F6" s="17"/>
      <c r="G6" s="15"/>
      <c r="H6" s="16"/>
      <c r="I6" s="9"/>
      <c r="J6" s="9"/>
      <c r="K6" s="17"/>
      <c r="L6" s="15"/>
      <c r="M6" s="16"/>
      <c r="N6" s="9"/>
      <c r="O6" s="9"/>
      <c r="P6" s="17"/>
      <c r="Q6" s="15"/>
      <c r="R6" s="16"/>
      <c r="S6" s="9"/>
      <c r="T6" s="9"/>
      <c r="U6" s="17"/>
      <c r="V6" s="15"/>
      <c r="W6" s="16"/>
      <c r="X6" s="9"/>
      <c r="Y6" s="9"/>
      <c r="Z6" s="17"/>
      <c r="AA6" s="15"/>
      <c r="AB6" s="16"/>
      <c r="AC6" s="9"/>
      <c r="AD6" s="9"/>
      <c r="AE6" s="17"/>
      <c r="AF6" s="18"/>
      <c r="AG6" s="9"/>
      <c r="AH6" s="21"/>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row>
    <row r="7" spans="1:86" ht="16.5" x14ac:dyDescent="0.25">
      <c r="A7" s="22" t="s">
        <v>4</v>
      </c>
      <c r="B7" s="15"/>
      <c r="C7" s="16"/>
      <c r="D7" s="9"/>
      <c r="E7" s="9"/>
      <c r="F7" s="17"/>
      <c r="G7" s="15"/>
      <c r="H7" s="16"/>
      <c r="I7" s="9"/>
      <c r="J7" s="9"/>
      <c r="K7" s="17"/>
      <c r="L7" s="15"/>
      <c r="M7" s="16"/>
      <c r="N7" s="9"/>
      <c r="O7" s="9"/>
      <c r="P7" s="17"/>
      <c r="Q7" s="15"/>
      <c r="R7" s="16"/>
      <c r="S7" s="9"/>
      <c r="T7" s="9"/>
      <c r="U7" s="17"/>
      <c r="V7" s="15"/>
      <c r="W7" s="16"/>
      <c r="X7" s="9"/>
      <c r="Y7" s="9"/>
      <c r="Z7" s="17"/>
      <c r="AA7" s="15"/>
      <c r="AB7" s="16"/>
      <c r="AC7" s="9"/>
      <c r="AD7" s="9"/>
      <c r="AE7" s="17"/>
      <c r="AF7" s="18"/>
      <c r="AG7" s="9"/>
      <c r="AH7" s="2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row>
    <row r="8" spans="1:86" ht="16.5" x14ac:dyDescent="0.25">
      <c r="A8" s="20" t="s">
        <v>5</v>
      </c>
      <c r="B8" s="15"/>
      <c r="C8" s="16"/>
      <c r="D8" s="9"/>
      <c r="E8" s="9"/>
      <c r="F8" s="17"/>
      <c r="G8" s="15"/>
      <c r="H8" s="16"/>
      <c r="I8" s="9"/>
      <c r="J8" s="9"/>
      <c r="K8" s="17"/>
      <c r="L8" s="15"/>
      <c r="M8" s="16"/>
      <c r="N8" s="9"/>
      <c r="O8" s="9"/>
      <c r="P8" s="17"/>
      <c r="Q8" s="15"/>
      <c r="R8" s="16"/>
      <c r="S8" s="9"/>
      <c r="T8" s="9"/>
      <c r="U8" s="17"/>
      <c r="V8" s="15"/>
      <c r="W8" s="16"/>
      <c r="X8" s="9"/>
      <c r="Y8" s="9"/>
      <c r="Z8" s="17"/>
      <c r="AA8" s="15"/>
      <c r="AB8" s="16"/>
      <c r="AC8" s="9"/>
      <c r="AD8" s="9"/>
      <c r="AE8" s="17"/>
      <c r="AF8" s="18"/>
      <c r="AG8" s="9"/>
      <c r="AH8" s="21"/>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row>
    <row r="9" spans="1:86" ht="16.5" x14ac:dyDescent="0.25">
      <c r="A9" s="14" t="s">
        <v>6</v>
      </c>
      <c r="B9" s="15"/>
      <c r="C9" s="16"/>
      <c r="D9" s="9"/>
      <c r="E9" s="9"/>
      <c r="F9" s="17"/>
      <c r="G9" s="15"/>
      <c r="H9" s="16"/>
      <c r="I9" s="9"/>
      <c r="J9" s="9"/>
      <c r="K9" s="17"/>
      <c r="L9" s="15"/>
      <c r="M9" s="16"/>
      <c r="N9" s="9"/>
      <c r="O9" s="9"/>
      <c r="P9" s="17"/>
      <c r="Q9" s="15"/>
      <c r="R9" s="16"/>
      <c r="S9" s="9"/>
      <c r="T9" s="9"/>
      <c r="U9" s="17"/>
      <c r="V9" s="15"/>
      <c r="W9" s="16"/>
      <c r="X9" s="9"/>
      <c r="Y9" s="9"/>
      <c r="Z9" s="17"/>
      <c r="AA9" s="15"/>
      <c r="AB9" s="16"/>
      <c r="AC9" s="9"/>
      <c r="AD9" s="9"/>
      <c r="AE9" s="17"/>
      <c r="AF9" s="18"/>
      <c r="AG9" s="9"/>
      <c r="AH9" s="19"/>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row>
    <row r="10" spans="1:86" ht="16.5" x14ac:dyDescent="0.25">
      <c r="A10" s="14" t="s">
        <v>7</v>
      </c>
      <c r="B10" s="15"/>
      <c r="C10" s="16"/>
      <c r="D10" s="9"/>
      <c r="E10" s="9"/>
      <c r="F10" s="17"/>
      <c r="G10" s="15"/>
      <c r="H10" s="16"/>
      <c r="I10" s="9"/>
      <c r="J10" s="9"/>
      <c r="K10" s="17"/>
      <c r="L10" s="15"/>
      <c r="M10" s="16"/>
      <c r="N10" s="9"/>
      <c r="O10" s="9"/>
      <c r="P10" s="17"/>
      <c r="Q10" s="15"/>
      <c r="R10" s="16"/>
      <c r="S10" s="9"/>
      <c r="T10" s="9"/>
      <c r="U10" s="17"/>
      <c r="V10" s="15"/>
      <c r="W10" s="16"/>
      <c r="X10" s="9"/>
      <c r="Y10" s="9"/>
      <c r="Z10" s="17"/>
      <c r="AA10" s="15"/>
      <c r="AB10" s="16"/>
      <c r="AC10" s="9"/>
      <c r="AD10" s="9"/>
      <c r="AE10" s="17"/>
      <c r="AF10" s="18"/>
      <c r="AG10" s="9"/>
      <c r="AH10" s="18"/>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row>
    <row r="11" spans="1:86" s="9" customFormat="1" ht="17.25" thickBot="1" x14ac:dyDescent="0.3">
      <c r="A11" s="20"/>
      <c r="B11" s="15"/>
      <c r="C11" s="16"/>
      <c r="F11" s="17"/>
      <c r="G11" s="15"/>
      <c r="H11" s="16"/>
      <c r="K11" s="17"/>
      <c r="L11" s="15"/>
      <c r="M11" s="16"/>
      <c r="P11" s="17"/>
      <c r="Q11" s="15"/>
      <c r="R11" s="16"/>
      <c r="U11" s="17"/>
      <c r="V11" s="15"/>
      <c r="W11" s="16"/>
      <c r="Z11" s="17"/>
      <c r="AA11" s="15"/>
      <c r="AB11" s="16"/>
      <c r="AF11" s="18"/>
      <c r="AH11" s="21"/>
    </row>
    <row r="12" spans="1:86" s="176" customFormat="1" ht="82.5" customHeight="1" thickTop="1" x14ac:dyDescent="0.5">
      <c r="A12" s="166"/>
      <c r="B12" s="167" t="str">
        <f>'[4]Diagramme Input'!X2</f>
        <v>Q1</v>
      </c>
      <c r="C12" s="168" t="s">
        <v>8</v>
      </c>
      <c r="D12" s="169" t="s">
        <v>9</v>
      </c>
      <c r="E12" s="169" t="s">
        <v>10</v>
      </c>
      <c r="F12" s="170" t="s">
        <v>11</v>
      </c>
      <c r="G12" s="167" t="s">
        <v>12</v>
      </c>
      <c r="H12" s="168" t="s">
        <v>8</v>
      </c>
      <c r="I12" s="169" t="s">
        <v>9</v>
      </c>
      <c r="J12" s="169" t="s">
        <v>10</v>
      </c>
      <c r="K12" s="170" t="s">
        <v>11</v>
      </c>
      <c r="L12" s="167" t="s">
        <v>13</v>
      </c>
      <c r="M12" s="168" t="s">
        <v>8</v>
      </c>
      <c r="N12" s="169" t="s">
        <v>9</v>
      </c>
      <c r="O12" s="169" t="s">
        <v>10</v>
      </c>
      <c r="P12" s="171" t="s">
        <v>11</v>
      </c>
      <c r="Q12" s="167" t="s">
        <v>14</v>
      </c>
      <c r="R12" s="168" t="s">
        <v>8</v>
      </c>
      <c r="S12" s="169" t="s">
        <v>9</v>
      </c>
      <c r="T12" s="169" t="s">
        <v>10</v>
      </c>
      <c r="U12" s="171" t="s">
        <v>11</v>
      </c>
      <c r="V12" s="167" t="s">
        <v>15</v>
      </c>
      <c r="W12" s="168" t="s">
        <v>8</v>
      </c>
      <c r="X12" s="169" t="s">
        <v>9</v>
      </c>
      <c r="Y12" s="169" t="s">
        <v>10</v>
      </c>
      <c r="Z12" s="171" t="s">
        <v>11</v>
      </c>
      <c r="AA12" s="167" t="str">
        <f>"FY    "&amp;'[4]Diagramme Input'!AC3-2000</f>
        <v>FY    22</v>
      </c>
      <c r="AB12" s="168" t="s">
        <v>8</v>
      </c>
      <c r="AC12" s="169" t="s">
        <v>9</v>
      </c>
      <c r="AD12" s="169" t="s">
        <v>10</v>
      </c>
      <c r="AE12" s="171" t="s">
        <v>11</v>
      </c>
      <c r="AF12" s="172" t="s">
        <v>16</v>
      </c>
      <c r="AG12" s="173" t="s">
        <v>17</v>
      </c>
      <c r="AH12" s="174"/>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row>
    <row r="13" spans="1:86" s="33" customFormat="1" x14ac:dyDescent="0.25">
      <c r="A13" s="24" t="str">
        <f>IF('[4]Configurated Planning view'!B3="","",'[4]Configurated Planning view'!B3)</f>
        <v>DE</v>
      </c>
      <c r="B13" s="25">
        <v>5391.1171771712006</v>
      </c>
      <c r="C13" s="26">
        <v>21</v>
      </c>
      <c r="D13" s="27">
        <v>5471.6982681227028</v>
      </c>
      <c r="E13" s="27">
        <v>5095.5304027587772</v>
      </c>
      <c r="F13" s="28">
        <v>5375.1562475408036</v>
      </c>
      <c r="G13" s="25">
        <v>21905.765797418426</v>
      </c>
      <c r="H13" s="26">
        <v>20</v>
      </c>
      <c r="I13" s="27">
        <v>22324.804897338356</v>
      </c>
      <c r="J13" s="27">
        <v>20698.82800110172</v>
      </c>
      <c r="K13" s="28">
        <v>21847.689313765328</v>
      </c>
      <c r="L13" s="25">
        <v>22066.685672723128</v>
      </c>
      <c r="M13" s="26">
        <v>19</v>
      </c>
      <c r="N13" s="27">
        <v>22710.757198726656</v>
      </c>
      <c r="O13" s="27">
        <v>20869.836972751858</v>
      </c>
      <c r="P13" s="28">
        <v>21997.018152995402</v>
      </c>
      <c r="Q13" s="25">
        <v>22195.598511</v>
      </c>
      <c r="R13" s="26">
        <v>19</v>
      </c>
      <c r="S13" s="27">
        <v>23067.53058040543</v>
      </c>
      <c r="T13" s="27">
        <v>21165.082755651187</v>
      </c>
      <c r="U13" s="28">
        <v>22205.002569208533</v>
      </c>
      <c r="V13" s="25">
        <v>22351.948990325458</v>
      </c>
      <c r="W13" s="26">
        <v>18</v>
      </c>
      <c r="X13" s="27">
        <v>23429.975455957967</v>
      </c>
      <c r="Y13" s="27">
        <v>21438.724851791161</v>
      </c>
      <c r="Z13" s="28">
        <v>22439.905524442398</v>
      </c>
      <c r="AA13" s="25">
        <v>22706.198252210157</v>
      </c>
      <c r="AB13" s="26">
        <v>13</v>
      </c>
      <c r="AC13" s="27">
        <v>23884.359378245754</v>
      </c>
      <c r="AD13" s="27">
        <v>21293.113250294649</v>
      </c>
      <c r="AE13" s="29">
        <v>22703.531807740925</v>
      </c>
      <c r="AF13" s="30">
        <v>9.0123835068443015E-3</v>
      </c>
      <c r="AG13" s="31" t="e">
        <f>(AA13/#REF!)^(1/4)-1</f>
        <v>#REF!</v>
      </c>
      <c r="AH13" s="32" t="str">
        <f>A13</f>
        <v>DE</v>
      </c>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row>
    <row r="14" spans="1:86" s="33" customFormat="1" x14ac:dyDescent="0.25">
      <c r="A14" s="34" t="s">
        <v>18</v>
      </c>
      <c r="B14" s="25">
        <v>4904.9222891155969</v>
      </c>
      <c r="C14" s="35">
        <v>12</v>
      </c>
      <c r="D14" s="35">
        <v>5057.9816538157156</v>
      </c>
      <c r="E14" s="35">
        <v>4314.8122249999997</v>
      </c>
      <c r="F14" s="36">
        <v>4829.9289547358931</v>
      </c>
      <c r="G14" s="25">
        <v>19827.012052080794</v>
      </c>
      <c r="H14" s="37">
        <v>11</v>
      </c>
      <c r="I14" s="35">
        <v>20551.257915831306</v>
      </c>
      <c r="J14" s="35">
        <v>17527.422325</v>
      </c>
      <c r="K14" s="38">
        <v>19479.266897422545</v>
      </c>
      <c r="L14" s="25">
        <v>20159.183118969067</v>
      </c>
      <c r="M14" s="37">
        <v>11</v>
      </c>
      <c r="N14" s="35">
        <v>20678.716225905689</v>
      </c>
      <c r="O14" s="35">
        <v>17730.155912506314</v>
      </c>
      <c r="P14" s="38">
        <v>19692.863578792363</v>
      </c>
      <c r="Q14" s="25">
        <v>20512.374286055492</v>
      </c>
      <c r="R14" s="37">
        <v>11</v>
      </c>
      <c r="S14" s="35">
        <v>20830.675661888807</v>
      </c>
      <c r="T14" s="35">
        <v>17620.160066485121</v>
      </c>
      <c r="U14" s="38">
        <v>19868.543850285674</v>
      </c>
      <c r="V14" s="25">
        <v>20426.008559064663</v>
      </c>
      <c r="W14" s="37">
        <v>12</v>
      </c>
      <c r="X14" s="35">
        <v>21062.09624639769</v>
      </c>
      <c r="Y14" s="35">
        <v>2.3441917636254583E-2</v>
      </c>
      <c r="Z14" s="38">
        <v>18373.770312706929</v>
      </c>
      <c r="AA14" s="25">
        <v>20486.648560486341</v>
      </c>
      <c r="AB14" s="37">
        <v>8</v>
      </c>
      <c r="AC14" s="35">
        <v>21330.080636890525</v>
      </c>
      <c r="AD14" s="35">
        <v>18920.849638930562</v>
      </c>
      <c r="AE14" s="39">
        <v>20260.03191124658</v>
      </c>
      <c r="AF14" s="30">
        <v>8.2155971124748817E-3</v>
      </c>
      <c r="AG14" s="31" t="e">
        <f>(AA14/#REF!)^(1/4)-1</f>
        <v>#REF!</v>
      </c>
      <c r="AH14" s="40" t="str">
        <f>A14</f>
        <v>Total Service revs</v>
      </c>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row>
    <row r="15" spans="1:86" s="49" customFormat="1" x14ac:dyDescent="0.25">
      <c r="A15" s="41" t="str">
        <f>IF('[4]Configurated Planning view'!B5="","",'[4]Configurated Planning view'!B5)</f>
        <v>MSR growth YoY in %</v>
      </c>
      <c r="B15" s="42">
        <v>2.2114848258987241E-2</v>
      </c>
      <c r="C15" s="43">
        <v>17</v>
      </c>
      <c r="D15" s="44">
        <v>4.1760814882746189E-2</v>
      </c>
      <c r="E15" s="44">
        <v>-1.5542498134783256E-2</v>
      </c>
      <c r="F15" s="45">
        <v>2.1153546988642517E-2</v>
      </c>
      <c r="G15" s="42">
        <v>2.3335031407868745E-2</v>
      </c>
      <c r="H15" s="43">
        <v>16</v>
      </c>
      <c r="I15" s="44">
        <v>4.2174213803913618E-2</v>
      </c>
      <c r="J15" s="44">
        <v>8.1240940169935438E-3</v>
      </c>
      <c r="K15" s="46">
        <v>2.3946596151992332E-2</v>
      </c>
      <c r="L15" s="42">
        <v>2.205619006386892E-2</v>
      </c>
      <c r="M15" s="43">
        <v>16</v>
      </c>
      <c r="N15" s="44">
        <v>5.6829610666280894E-2</v>
      </c>
      <c r="O15" s="44">
        <v>2.0450288824458429E-3</v>
      </c>
      <c r="P15" s="46">
        <v>2.1395793062162351E-2</v>
      </c>
      <c r="Q15" s="42">
        <v>1.8971806172881189E-2</v>
      </c>
      <c r="R15" s="43">
        <v>16</v>
      </c>
      <c r="S15" s="44">
        <v>3.893819318603553E-2</v>
      </c>
      <c r="T15" s="44">
        <v>4.9027508648546991E-4</v>
      </c>
      <c r="U15" s="46">
        <v>1.9117225872189714E-2</v>
      </c>
      <c r="V15" s="42">
        <v>1.9898736252018878E-2</v>
      </c>
      <c r="W15" s="43">
        <v>15</v>
      </c>
      <c r="X15" s="44">
        <v>2.9405008142163735E-2</v>
      </c>
      <c r="Y15" s="44">
        <v>-2.4968402374400123E-3</v>
      </c>
      <c r="Z15" s="46">
        <v>1.7986893905212901E-2</v>
      </c>
      <c r="AA15" s="42">
        <v>1.7265241429589517E-2</v>
      </c>
      <c r="AB15" s="43">
        <v>12</v>
      </c>
      <c r="AC15" s="44">
        <v>2.5278723977353312E-2</v>
      </c>
      <c r="AD15" s="44">
        <v>-4.8308187907530886E-3</v>
      </c>
      <c r="AE15" s="44">
        <v>1.564287271917782E-2</v>
      </c>
      <c r="AF15" s="30">
        <v>-7.2548802108475807E-2</v>
      </c>
      <c r="AG15" s="31" t="e">
        <f>(AA15/#REF!)^(1/4)-1</f>
        <v>#REF!</v>
      </c>
      <c r="AH15" s="47" t="str">
        <f t="shared" ref="AH15:AH82" si="0">A15</f>
        <v>MSR growth YoY in %</v>
      </c>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row>
    <row r="16" spans="1:86" s="33" customFormat="1" x14ac:dyDescent="0.25">
      <c r="A16" s="50" t="str">
        <f>IF('[4]Configurated Planning view'!B7="","",'[4]Configurated Planning view'!B7)</f>
        <v>Mobile Contract Net Adds Germany ['000]</v>
      </c>
      <c r="B16" s="25">
        <v>184.46327613775406</v>
      </c>
      <c r="C16" s="35">
        <v>14</v>
      </c>
      <c r="D16" s="35">
        <v>300</v>
      </c>
      <c r="E16" s="35">
        <v>31.25</v>
      </c>
      <c r="F16" s="36">
        <v>170.58479602498429</v>
      </c>
      <c r="G16" s="25">
        <v>621.49900056141632</v>
      </c>
      <c r="H16" s="37">
        <v>14</v>
      </c>
      <c r="I16" s="35">
        <v>1084.660005196838</v>
      </c>
      <c r="J16" s="35">
        <v>200</v>
      </c>
      <c r="K16" s="38">
        <v>648.65040223711912</v>
      </c>
      <c r="L16" s="25">
        <v>518.25</v>
      </c>
      <c r="M16" s="37">
        <v>14</v>
      </c>
      <c r="N16" s="35">
        <v>1000</v>
      </c>
      <c r="O16" s="35">
        <v>200</v>
      </c>
      <c r="P16" s="38">
        <v>543.84155344640737</v>
      </c>
      <c r="Q16" s="25">
        <v>357.98491578454741</v>
      </c>
      <c r="R16" s="37">
        <v>14</v>
      </c>
      <c r="S16" s="35">
        <v>1000</v>
      </c>
      <c r="T16" s="35">
        <v>200</v>
      </c>
      <c r="U16" s="38">
        <v>424.83999767452252</v>
      </c>
      <c r="V16" s="25">
        <v>300.77464479176115</v>
      </c>
      <c r="W16" s="37">
        <v>12</v>
      </c>
      <c r="X16" s="35">
        <v>1000</v>
      </c>
      <c r="Y16" s="35">
        <v>158.52483965167266</v>
      </c>
      <c r="Z16" s="38">
        <v>402.34285717031912</v>
      </c>
      <c r="AA16" s="25">
        <v>361.0770962059828</v>
      </c>
      <c r="AB16" s="37">
        <v>9</v>
      </c>
      <c r="AC16" s="35">
        <v>1000</v>
      </c>
      <c r="AD16" s="35">
        <v>122.61307065252913</v>
      </c>
      <c r="AE16" s="39">
        <v>423.69766914264437</v>
      </c>
      <c r="AF16" s="30">
        <v>-0.12694847223914973</v>
      </c>
      <c r="AG16" s="31" t="e">
        <f>(AA16/#REF!)^(1/4)-1</f>
        <v>#REF!</v>
      </c>
      <c r="AH16" s="51" t="str">
        <f t="shared" si="0"/>
        <v>Mobile Contract Net Adds Germany ['000]</v>
      </c>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row>
    <row r="17" spans="1:86" s="49" customFormat="1" x14ac:dyDescent="0.25">
      <c r="A17" s="50" t="str">
        <f>IF('[4]Configurated Planning view'!B8="","",'[4]Configurated Planning view'!B8)</f>
        <v xml:space="preserve">Mobile Serv Rev Market yoy </v>
      </c>
      <c r="B17" s="42">
        <v>1.1714583624379826E-2</v>
      </c>
      <c r="C17" s="35">
        <v>4</v>
      </c>
      <c r="D17" s="44">
        <v>2.0000000000000018E-2</v>
      </c>
      <c r="E17" s="44">
        <v>3.804729084610714E-3</v>
      </c>
      <c r="F17" s="45">
        <v>1.1808474083342596E-2</v>
      </c>
      <c r="G17" s="42">
        <v>8.073663927204433E-3</v>
      </c>
      <c r="H17" s="37">
        <v>4</v>
      </c>
      <c r="I17" s="44">
        <v>2.0000000000000018E-2</v>
      </c>
      <c r="J17" s="44">
        <v>4.7957836710370572E-3</v>
      </c>
      <c r="K17" s="46">
        <v>1.0235777881361485E-2</v>
      </c>
      <c r="L17" s="42">
        <v>1.3486988117038967E-2</v>
      </c>
      <c r="M17" s="37">
        <v>5</v>
      </c>
      <c r="N17" s="44">
        <v>2.7519912586083661E-2</v>
      </c>
      <c r="O17" s="44">
        <v>4.0900577648916858E-3</v>
      </c>
      <c r="P17" s="46">
        <v>1.3819391693602865E-2</v>
      </c>
      <c r="Q17" s="42">
        <v>1.0000000000000009E-2</v>
      </c>
      <c r="R17" s="37">
        <v>5</v>
      </c>
      <c r="S17" s="44">
        <v>1.5691387304617388E-2</v>
      </c>
      <c r="T17" s="44">
        <v>9.8055017297093983E-4</v>
      </c>
      <c r="U17" s="46">
        <v>9.3447807438119725E-3</v>
      </c>
      <c r="V17" s="42">
        <v>1.0000000000000009E-2</v>
      </c>
      <c r="W17" s="37">
        <v>5</v>
      </c>
      <c r="X17" s="44">
        <v>2.5000000000000001E-2</v>
      </c>
      <c r="Y17" s="44">
        <v>-1.2484201187200061E-3</v>
      </c>
      <c r="Z17" s="46">
        <v>1.1062781582915144E-2</v>
      </c>
      <c r="AA17" s="42">
        <v>1.2883942647205817E-2</v>
      </c>
      <c r="AB17" s="37">
        <v>2</v>
      </c>
      <c r="AC17" s="44">
        <v>0.02</v>
      </c>
      <c r="AD17" s="44">
        <v>5.7678852944116343E-3</v>
      </c>
      <c r="AE17" s="44">
        <v>1.2883942647205817E-2</v>
      </c>
      <c r="AF17" s="30">
        <v>0.12394362624146615</v>
      </c>
      <c r="AG17" s="31"/>
      <c r="AH17" s="52" t="str">
        <f t="shared" si="0"/>
        <v xml:space="preserve">Mobile Serv Rev Market yoy </v>
      </c>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row>
    <row r="18" spans="1:86" s="33" customFormat="1" x14ac:dyDescent="0.25">
      <c r="A18" s="53" t="str">
        <f>IF('[4]Configurated Planning view'!B9="","",'[4]Configurated Planning view'!B9)</f>
        <v>Retail Line Losses ['000]</v>
      </c>
      <c r="B18" s="25">
        <v>130</v>
      </c>
      <c r="C18" s="35">
        <v>17</v>
      </c>
      <c r="D18" s="35">
        <v>187.5</v>
      </c>
      <c r="E18" s="35">
        <v>75.75</v>
      </c>
      <c r="F18" s="36">
        <v>126.47282352941184</v>
      </c>
      <c r="G18" s="25">
        <v>500</v>
      </c>
      <c r="H18" s="37">
        <v>17</v>
      </c>
      <c r="I18" s="35">
        <v>750</v>
      </c>
      <c r="J18" s="35">
        <v>280.76201953124797</v>
      </c>
      <c r="K18" s="38">
        <v>490.84175731041336</v>
      </c>
      <c r="L18" s="25">
        <v>427.24432080000003</v>
      </c>
      <c r="M18" s="37">
        <v>17</v>
      </c>
      <c r="N18" s="35">
        <v>550</v>
      </c>
      <c r="O18" s="35">
        <v>224.82760438531099</v>
      </c>
      <c r="P18" s="38">
        <v>398.52939058754572</v>
      </c>
      <c r="Q18" s="25">
        <v>370.62560358701</v>
      </c>
      <c r="R18" s="37">
        <v>17</v>
      </c>
      <c r="S18" s="35">
        <v>625</v>
      </c>
      <c r="T18" s="35">
        <v>200</v>
      </c>
      <c r="U18" s="38">
        <v>367.20234164168812</v>
      </c>
      <c r="V18" s="25">
        <v>338.19057262377646</v>
      </c>
      <c r="W18" s="37">
        <v>16</v>
      </c>
      <c r="X18" s="35">
        <v>550</v>
      </c>
      <c r="Y18" s="35">
        <v>183.19693384750599</v>
      </c>
      <c r="Z18" s="38">
        <v>328.8189042702777</v>
      </c>
      <c r="AA18" s="25">
        <v>325</v>
      </c>
      <c r="AB18" s="37">
        <v>11</v>
      </c>
      <c r="AC18" s="35">
        <v>530</v>
      </c>
      <c r="AD18" s="35">
        <v>138.87724046276</v>
      </c>
      <c r="AE18" s="39">
        <v>325.48697762780142</v>
      </c>
      <c r="AF18" s="30">
        <v>-0.10209923998815162</v>
      </c>
      <c r="AG18" s="31" t="e">
        <f>(AA18/#REF!)^(1/4)-1</f>
        <v>#REF!</v>
      </c>
      <c r="AH18" s="51" t="str">
        <f t="shared" si="0"/>
        <v>Retail Line Losses ['000]</v>
      </c>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row>
    <row r="19" spans="1:86" s="33" customFormat="1" x14ac:dyDescent="0.25">
      <c r="A19" s="53" t="str">
        <f>IF('[4]Configurated Planning view'!B10="","",'[4]Configurated Planning view'!B10)</f>
        <v>BB retail Net Adds DT ['000]</v>
      </c>
      <c r="B19" s="25">
        <v>80</v>
      </c>
      <c r="C19" s="35">
        <v>15</v>
      </c>
      <c r="D19" s="35">
        <v>99.50575282688078</v>
      </c>
      <c r="E19" s="35">
        <v>60</v>
      </c>
      <c r="F19" s="36">
        <v>79.750805975554556</v>
      </c>
      <c r="G19" s="25">
        <v>300</v>
      </c>
      <c r="H19" s="37">
        <v>15</v>
      </c>
      <c r="I19" s="35">
        <v>369.90760165561915</v>
      </c>
      <c r="J19" s="35">
        <v>212.36007692307612</v>
      </c>
      <c r="K19" s="38">
        <v>302.95127546003317</v>
      </c>
      <c r="L19" s="25">
        <v>270</v>
      </c>
      <c r="M19" s="37">
        <v>15</v>
      </c>
      <c r="N19" s="35">
        <v>371.70038749948253</v>
      </c>
      <c r="O19" s="35">
        <v>138.94213112142825</v>
      </c>
      <c r="P19" s="38">
        <v>264.99203637748781</v>
      </c>
      <c r="Q19" s="25">
        <v>250</v>
      </c>
      <c r="R19" s="37">
        <v>15</v>
      </c>
      <c r="S19" s="35">
        <v>310</v>
      </c>
      <c r="T19" s="35">
        <v>146.07081310703143</v>
      </c>
      <c r="U19" s="38">
        <v>249.71649061406777</v>
      </c>
      <c r="V19" s="25">
        <v>230.66595258538837</v>
      </c>
      <c r="W19" s="37">
        <v>14</v>
      </c>
      <c r="X19" s="35">
        <v>300</v>
      </c>
      <c r="Y19" s="35">
        <v>76.411397342859345</v>
      </c>
      <c r="Z19" s="38">
        <v>230.91074003437532</v>
      </c>
      <c r="AA19" s="25">
        <v>178.39244409775347</v>
      </c>
      <c r="AB19" s="37">
        <v>9</v>
      </c>
      <c r="AC19" s="35">
        <v>290</v>
      </c>
      <c r="AD19" s="35">
        <v>120</v>
      </c>
      <c r="AE19" s="39">
        <v>196.49839511605893</v>
      </c>
      <c r="AF19" s="30">
        <v>-0.12185991879352487</v>
      </c>
      <c r="AG19" s="31" t="e">
        <f>(AA19/#REF!)^(1/4)-1</f>
        <v>#REF!</v>
      </c>
      <c r="AH19" s="51" t="str">
        <f t="shared" si="0"/>
        <v>BB retail Net Adds DT ['000]</v>
      </c>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row>
    <row r="20" spans="1:86" s="33" customFormat="1" x14ac:dyDescent="0.25">
      <c r="A20" s="53" t="str">
        <f>IF('[4]Configurated Planning view'!B11="","",'[4]Configurated Planning view'!B11)</f>
        <v>Broadband Net Adds total market ['000]</v>
      </c>
      <c r="B20" s="25">
        <v>254.94865355929136</v>
      </c>
      <c r="C20" s="35">
        <v>8</v>
      </c>
      <c r="D20" s="35">
        <v>303.96451666052599</v>
      </c>
      <c r="E20" s="35">
        <v>182.15091785714321</v>
      </c>
      <c r="F20" s="36">
        <v>256.0640927045315</v>
      </c>
      <c r="G20" s="25">
        <v>925</v>
      </c>
      <c r="H20" s="37">
        <v>9</v>
      </c>
      <c r="I20" s="35">
        <v>1355.1929999999993</v>
      </c>
      <c r="J20" s="35">
        <v>553.54521854897064</v>
      </c>
      <c r="K20" s="38">
        <v>943.51407164360307</v>
      </c>
      <c r="L20" s="25">
        <v>800</v>
      </c>
      <c r="M20" s="37">
        <v>9</v>
      </c>
      <c r="N20" s="35">
        <v>1233.2256300000008</v>
      </c>
      <c r="O20" s="35">
        <v>471.11507390119158</v>
      </c>
      <c r="P20" s="38">
        <v>822.08368730666939</v>
      </c>
      <c r="Q20" s="25">
        <v>825</v>
      </c>
      <c r="R20" s="37">
        <v>9</v>
      </c>
      <c r="S20" s="35">
        <v>1094.0473089000006</v>
      </c>
      <c r="T20" s="35">
        <v>373.83639285714162</v>
      </c>
      <c r="U20" s="38">
        <v>761.19922014601048</v>
      </c>
      <c r="V20" s="25">
        <v>705</v>
      </c>
      <c r="W20" s="37">
        <v>8</v>
      </c>
      <c r="X20" s="35">
        <v>1095.0473089</v>
      </c>
      <c r="Y20" s="35">
        <v>179.06911428571766</v>
      </c>
      <c r="Z20" s="38">
        <v>645.68040476109286</v>
      </c>
      <c r="AA20" s="25">
        <v>637.5</v>
      </c>
      <c r="AB20" s="37">
        <v>5</v>
      </c>
      <c r="AC20" s="35">
        <v>740</v>
      </c>
      <c r="AD20" s="35">
        <v>321.73111321775048</v>
      </c>
      <c r="AE20" s="39">
        <v>577.84622264355016</v>
      </c>
      <c r="AF20" s="30">
        <v>-8.8861046779312503E-2</v>
      </c>
      <c r="AG20" s="31" t="e">
        <f>(AA20/#REF!)^(1/4)-1</f>
        <v>#REF!</v>
      </c>
      <c r="AH20" s="51" t="str">
        <f t="shared" si="0"/>
        <v>Broadband Net Adds total market ['000]</v>
      </c>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row>
    <row r="21" spans="1:86" s="33" customFormat="1" x14ac:dyDescent="0.25">
      <c r="A21" s="53" t="str">
        <f>IF('[4]Configurated Planning view'!B12="","",'[4]Configurated Planning view'!B12)</f>
        <v>TV Customer</v>
      </c>
      <c r="B21" s="25">
        <v>3200.5</v>
      </c>
      <c r="C21" s="35">
        <v>16</v>
      </c>
      <c r="D21" s="35">
        <v>3819.5848701642822</v>
      </c>
      <c r="E21" s="35">
        <v>3139</v>
      </c>
      <c r="F21" s="36">
        <v>3244.0464812731011</v>
      </c>
      <c r="G21" s="25">
        <v>3404</v>
      </c>
      <c r="H21" s="37">
        <v>15</v>
      </c>
      <c r="I21" s="35">
        <v>8060.4</v>
      </c>
      <c r="J21" s="35">
        <v>3319</v>
      </c>
      <c r="K21" s="38">
        <v>3723.8146251043536</v>
      </c>
      <c r="L21" s="25">
        <v>3669.3167447793321</v>
      </c>
      <c r="M21" s="37">
        <v>14</v>
      </c>
      <c r="N21" s="35">
        <v>4176.88</v>
      </c>
      <c r="O21" s="35">
        <v>3499</v>
      </c>
      <c r="P21" s="38">
        <v>3694.5318828533818</v>
      </c>
      <c r="Q21" s="25">
        <v>3935.356863649466</v>
      </c>
      <c r="R21" s="37">
        <v>14</v>
      </c>
      <c r="S21" s="35">
        <v>8330.4</v>
      </c>
      <c r="T21" s="35">
        <v>3643</v>
      </c>
      <c r="U21" s="38">
        <v>4259.3897088884423</v>
      </c>
      <c r="V21" s="25">
        <v>4195.1360326223094</v>
      </c>
      <c r="W21" s="37">
        <v>14</v>
      </c>
      <c r="X21" s="35">
        <v>4899.88</v>
      </c>
      <c r="Y21" s="35">
        <v>1624.32</v>
      </c>
      <c r="Z21" s="38">
        <v>4041.8299215728975</v>
      </c>
      <c r="AA21" s="25">
        <v>4513.4858352308265</v>
      </c>
      <c r="AB21" s="37">
        <v>11</v>
      </c>
      <c r="AC21" s="35">
        <v>5140.88</v>
      </c>
      <c r="AD21" s="35">
        <v>1453.84</v>
      </c>
      <c r="AE21" s="39">
        <v>4220.6172309079338</v>
      </c>
      <c r="AF21" s="30">
        <v>7.3076374065456307E-2</v>
      </c>
      <c r="AG21" s="31" t="e">
        <f>(AA21/#REF!)^(1/4)-1</f>
        <v>#REF!</v>
      </c>
      <c r="AH21" s="51" t="str">
        <f t="shared" si="0"/>
        <v>TV Customer</v>
      </c>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row>
    <row r="22" spans="1:86" s="33" customFormat="1" x14ac:dyDescent="0.25">
      <c r="A22" s="24" t="str">
        <f>IF('[4]Configurated Planning view'!B13="","",'[4]Configurated Planning view'!B13)</f>
        <v>USA (gross revs in €)</v>
      </c>
      <c r="B22" s="25">
        <v>8346.1116141886669</v>
      </c>
      <c r="C22" s="26">
        <v>22</v>
      </c>
      <c r="D22" s="27">
        <v>9139</v>
      </c>
      <c r="E22" s="27">
        <v>8049.5514095969793</v>
      </c>
      <c r="F22" s="28">
        <v>8398.7856181502648</v>
      </c>
      <c r="G22" s="25">
        <v>34861.188380368963</v>
      </c>
      <c r="H22" s="26">
        <v>21</v>
      </c>
      <c r="I22" s="27">
        <v>36451</v>
      </c>
      <c r="J22" s="27">
        <v>33017.825661896008</v>
      </c>
      <c r="K22" s="28">
        <v>34869.106639733342</v>
      </c>
      <c r="L22" s="25">
        <v>36447.194495850606</v>
      </c>
      <c r="M22" s="26">
        <v>20</v>
      </c>
      <c r="N22" s="27">
        <v>37917.45096903979</v>
      </c>
      <c r="O22" s="27">
        <v>34159.585741990551</v>
      </c>
      <c r="P22" s="28">
        <v>36453.351364179245</v>
      </c>
      <c r="Q22" s="25">
        <v>37737.859340014416</v>
      </c>
      <c r="R22" s="26">
        <v>20</v>
      </c>
      <c r="S22" s="27">
        <v>39617.494661998331</v>
      </c>
      <c r="T22" s="27">
        <v>35138.444650210091</v>
      </c>
      <c r="U22" s="28">
        <v>37795.535668398588</v>
      </c>
      <c r="V22" s="25">
        <v>38911.695425408987</v>
      </c>
      <c r="W22" s="26">
        <v>19</v>
      </c>
      <c r="X22" s="27">
        <v>41332.277812950364</v>
      </c>
      <c r="Y22" s="27">
        <v>35863.148482766548</v>
      </c>
      <c r="Z22" s="28">
        <v>38889.652912428195</v>
      </c>
      <c r="AA22" s="25">
        <v>40061.871230999779</v>
      </c>
      <c r="AB22" s="26">
        <v>14</v>
      </c>
      <c r="AC22" s="27">
        <v>42805.52105698856</v>
      </c>
      <c r="AD22" s="27">
        <v>36159.226166882851</v>
      </c>
      <c r="AE22" s="29">
        <v>40029.558262603234</v>
      </c>
      <c r="AF22" s="30">
        <v>3.5374013938967108E-2</v>
      </c>
      <c r="AG22" s="31" t="e">
        <f>(AA22/#REF!)^(1/4)-1</f>
        <v>#REF!</v>
      </c>
      <c r="AH22" s="32" t="str">
        <f t="shared" si="0"/>
        <v>USA (gross revs in €)</v>
      </c>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row>
    <row r="23" spans="1:86" s="33" customFormat="1" ht="14.25" customHeight="1" x14ac:dyDescent="0.25">
      <c r="A23" s="34" t="str">
        <f>IF('[4]Configurated Planning view'!B14="","",'[4]Configurated Planning view'!B14)</f>
        <v xml:space="preserve">  Gross revs in $</v>
      </c>
      <c r="B23" s="25">
        <v>10268.465851797631</v>
      </c>
      <c r="C23" s="35">
        <v>20</v>
      </c>
      <c r="D23" s="35">
        <v>10891.906825370461</v>
      </c>
      <c r="E23" s="35">
        <v>9890.6448080000009</v>
      </c>
      <c r="F23" s="36">
        <v>10291.21454559646</v>
      </c>
      <c r="G23" s="25">
        <v>42872.544470447188</v>
      </c>
      <c r="H23" s="37">
        <v>19</v>
      </c>
      <c r="I23" s="35">
        <v>44057.546997222831</v>
      </c>
      <c r="J23" s="35">
        <v>42262.816847226888</v>
      </c>
      <c r="K23" s="38">
        <v>42912.134999339884</v>
      </c>
      <c r="L23" s="25">
        <v>44876</v>
      </c>
      <c r="M23" s="37">
        <v>19</v>
      </c>
      <c r="N23" s="35">
        <v>46554.914098615394</v>
      </c>
      <c r="O23" s="35">
        <v>43724.269749747902</v>
      </c>
      <c r="P23" s="38">
        <v>45025.972077460334</v>
      </c>
      <c r="Q23" s="25">
        <v>46517.571402278329</v>
      </c>
      <c r="R23" s="37">
        <v>19</v>
      </c>
      <c r="S23" s="35">
        <v>48729.518434257945</v>
      </c>
      <c r="T23" s="35">
        <v>44977.209152268915</v>
      </c>
      <c r="U23" s="38">
        <v>46757.976629529825</v>
      </c>
      <c r="V23" s="25">
        <v>47965.335481214024</v>
      </c>
      <c r="W23" s="37">
        <v>18</v>
      </c>
      <c r="X23" s="35">
        <v>50838.701709928944</v>
      </c>
      <c r="Y23" s="35">
        <v>45904.830057941181</v>
      </c>
      <c r="Z23" s="38">
        <v>48183.810465467097</v>
      </c>
      <c r="AA23" s="25">
        <v>49423.328025962401</v>
      </c>
      <c r="AB23" s="37">
        <v>13</v>
      </c>
      <c r="AC23" s="35">
        <v>52650.790900095926</v>
      </c>
      <c r="AD23" s="35">
        <v>47103.860049272815</v>
      </c>
      <c r="AE23" s="39">
        <v>49680.844335640926</v>
      </c>
      <c r="AF23" s="30">
        <v>3.6187101038355207E-2</v>
      </c>
      <c r="AG23" s="31" t="e">
        <f>(AA23/#REF!)^(1/4)-1</f>
        <v>#REF!</v>
      </c>
      <c r="AH23" s="40" t="str">
        <f t="shared" si="0"/>
        <v xml:space="preserve">  Gross revs in $</v>
      </c>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row>
    <row r="24" spans="1:86" s="33" customFormat="1" x14ac:dyDescent="0.25">
      <c r="A24" s="54" t="str">
        <f>IF('[4]Configurated Planning view'!B15="","",'[4]Configurated Planning view'!B15)</f>
        <v>Service revs in $</v>
      </c>
      <c r="B24" s="25">
        <v>7756.1675859286697</v>
      </c>
      <c r="C24" s="35">
        <v>20</v>
      </c>
      <c r="D24" s="35">
        <v>7989.9480000000003</v>
      </c>
      <c r="E24" s="35">
        <v>7548.0092006160912</v>
      </c>
      <c r="F24" s="36">
        <v>7752.4779262440816</v>
      </c>
      <c r="G24" s="25">
        <v>31795.816847226892</v>
      </c>
      <c r="H24" s="37">
        <v>19</v>
      </c>
      <c r="I24" s="35">
        <v>32770.917000000001</v>
      </c>
      <c r="J24" s="35">
        <v>31200.167292441038</v>
      </c>
      <c r="K24" s="38">
        <v>31872.454298251916</v>
      </c>
      <c r="L24" s="25">
        <v>33632.38129539643</v>
      </c>
      <c r="M24" s="37">
        <v>19</v>
      </c>
      <c r="N24" s="35">
        <v>35146.314480000001</v>
      </c>
      <c r="O24" s="35">
        <v>32834.798154301388</v>
      </c>
      <c r="P24" s="38">
        <v>33730.114530922503</v>
      </c>
      <c r="Q24" s="25">
        <v>35220.609119100001</v>
      </c>
      <c r="R24" s="37">
        <v>19</v>
      </c>
      <c r="S24" s="35">
        <v>37244.634092399996</v>
      </c>
      <c r="T24" s="35">
        <v>33933.809890158278</v>
      </c>
      <c r="U24" s="38">
        <v>35269.053311867814</v>
      </c>
      <c r="V24" s="25">
        <v>36904.105322989119</v>
      </c>
      <c r="W24" s="37">
        <v>18</v>
      </c>
      <c r="X24" s="35">
        <v>39127.148349761985</v>
      </c>
      <c r="Y24" s="35">
        <v>34811.089769224491</v>
      </c>
      <c r="Z24" s="38">
        <v>36559.131166101753</v>
      </c>
      <c r="AA24" s="25">
        <v>38358.884225718008</v>
      </c>
      <c r="AB24" s="37">
        <v>13</v>
      </c>
      <c r="AC24" s="35">
        <v>40790.521382804298</v>
      </c>
      <c r="AD24" s="35">
        <v>35555.931463041306</v>
      </c>
      <c r="AE24" s="39">
        <v>37853.792424676139</v>
      </c>
      <c r="AF24" s="30">
        <v>4.803067635935232E-2</v>
      </c>
      <c r="AG24" s="31" t="e">
        <f>(AA24/#REF!)^(1/4)-1</f>
        <v>#REF!</v>
      </c>
      <c r="AH24" s="40" t="str">
        <f t="shared" si="0"/>
        <v>Service revs in $</v>
      </c>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row>
    <row r="25" spans="1:86" s="33" customFormat="1" x14ac:dyDescent="0.25">
      <c r="A25" s="54" t="str">
        <f>IF('[4]Configurated Planning view'!B16="","",'[4]Configurated Planning view'!B16)</f>
        <v>FX-Rate: 1 Euro for ...</v>
      </c>
      <c r="B25" s="55">
        <v>1.2287999999999999</v>
      </c>
      <c r="C25" s="35">
        <v>19</v>
      </c>
      <c r="D25" s="56">
        <v>1.236</v>
      </c>
      <c r="E25" s="56">
        <v>1.2090680100755664</v>
      </c>
      <c r="F25" s="57">
        <v>1.2275983038629981</v>
      </c>
      <c r="G25" s="55">
        <v>1.2302445285378341</v>
      </c>
      <c r="H25" s="37">
        <v>18</v>
      </c>
      <c r="I25" s="56">
        <v>1.28</v>
      </c>
      <c r="J25" s="56">
        <v>1.2227598336103032</v>
      </c>
      <c r="K25" s="58">
        <v>1.2334493216534554</v>
      </c>
      <c r="L25" s="55">
        <v>1.2306833327978048</v>
      </c>
      <c r="M25" s="37">
        <v>18</v>
      </c>
      <c r="N25" s="56">
        <v>1.28</v>
      </c>
      <c r="O25" s="56">
        <v>1.2261306532663316</v>
      </c>
      <c r="P25" s="58">
        <v>1.2364971828375959</v>
      </c>
      <c r="Q25" s="55">
        <v>1.2306833327978048</v>
      </c>
      <c r="R25" s="37">
        <v>18</v>
      </c>
      <c r="S25" s="56">
        <v>1.3204240149335189</v>
      </c>
      <c r="T25" s="56">
        <v>1.22</v>
      </c>
      <c r="U25" s="58">
        <v>1.2384996440837428</v>
      </c>
      <c r="V25" s="55">
        <v>1.2302666666666666</v>
      </c>
      <c r="W25" s="37">
        <v>17</v>
      </c>
      <c r="X25" s="56">
        <v>1.3639905045222569</v>
      </c>
      <c r="Y25" s="56">
        <v>1.2200000000000002</v>
      </c>
      <c r="Z25" s="58">
        <v>1.2411711827089071</v>
      </c>
      <c r="AA25" s="55">
        <v>1.2301333333333333</v>
      </c>
      <c r="AB25" s="37">
        <v>12</v>
      </c>
      <c r="AC25" s="56">
        <v>1.4089944407142219</v>
      </c>
      <c r="AD25" s="56">
        <v>1.22</v>
      </c>
      <c r="AE25" s="59">
        <v>1.2451685406782169</v>
      </c>
      <c r="AF25" s="30">
        <v>-2.2596925041473703E-5</v>
      </c>
      <c r="AG25" s="31"/>
      <c r="AH25" s="60" t="str">
        <f t="shared" si="0"/>
        <v>FX-Rate: 1 Euro for ...</v>
      </c>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row>
    <row r="26" spans="1:86" s="33" customFormat="1" x14ac:dyDescent="0.25">
      <c r="A26" s="61" t="str">
        <f>IF('[4]Configurated Planning view'!B17="","",'[4]Configurated Planning view'!B17)</f>
        <v>EU</v>
      </c>
      <c r="B26" s="25">
        <v>2811.0264506493841</v>
      </c>
      <c r="C26" s="26">
        <v>20</v>
      </c>
      <c r="D26" s="27">
        <v>2870.5566831097226</v>
      </c>
      <c r="E26" s="27">
        <v>2503</v>
      </c>
      <c r="F26" s="28">
        <v>2790.3284911188834</v>
      </c>
      <c r="G26" s="25">
        <v>11673.79050576698</v>
      </c>
      <c r="H26" s="26">
        <v>19</v>
      </c>
      <c r="I26" s="27">
        <v>11865.731954904037</v>
      </c>
      <c r="J26" s="27">
        <v>10429</v>
      </c>
      <c r="K26" s="28">
        <v>11601.485617876879</v>
      </c>
      <c r="L26" s="25">
        <v>11760.282531308918</v>
      </c>
      <c r="M26" s="26">
        <v>18</v>
      </c>
      <c r="N26" s="27">
        <v>12088.099883191844</v>
      </c>
      <c r="O26" s="27">
        <v>11364.281774597732</v>
      </c>
      <c r="P26" s="28">
        <v>11774.205814929177</v>
      </c>
      <c r="Q26" s="25">
        <v>11844.553246636058</v>
      </c>
      <c r="R26" s="26">
        <v>18</v>
      </c>
      <c r="S26" s="27">
        <v>12174.865545417566</v>
      </c>
      <c r="T26" s="27">
        <v>11563.451436537798</v>
      </c>
      <c r="U26" s="28">
        <v>11873.208348695149</v>
      </c>
      <c r="V26" s="25">
        <v>11981.288892754357</v>
      </c>
      <c r="W26" s="26">
        <v>17</v>
      </c>
      <c r="X26" s="27">
        <v>12753.808795063051</v>
      </c>
      <c r="Y26" s="27">
        <v>11769.627918314616</v>
      </c>
      <c r="Z26" s="28">
        <v>12023.56118456072</v>
      </c>
      <c r="AA26" s="25">
        <v>12084.986266286698</v>
      </c>
      <c r="AB26" s="26">
        <v>12</v>
      </c>
      <c r="AC26" s="27">
        <v>13467.890374225815</v>
      </c>
      <c r="AD26" s="27">
        <v>11800.884414394533</v>
      </c>
      <c r="AE26" s="29">
        <v>12208.814758095985</v>
      </c>
      <c r="AF26" s="30">
        <v>8.6919768729067926E-3</v>
      </c>
      <c r="AG26" s="31" t="e">
        <f>(AA26/#REF!)^(1/4)-1</f>
        <v>#REF!</v>
      </c>
      <c r="AH26" s="32" t="str">
        <f t="shared" si="0"/>
        <v>EU</v>
      </c>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row>
    <row r="27" spans="1:86" s="33" customFormat="1" x14ac:dyDescent="0.25">
      <c r="A27" s="54" t="str">
        <f>IF('[4]Configurated Planning view'!B18="","",'[4]Configurated Planning view'!B18)</f>
        <v>Poland</v>
      </c>
      <c r="B27" s="25">
        <v>372.48320115760185</v>
      </c>
      <c r="C27" s="35">
        <v>20</v>
      </c>
      <c r="D27" s="35">
        <v>396.95082194842064</v>
      </c>
      <c r="E27" s="35">
        <v>316.57676098248339</v>
      </c>
      <c r="F27" s="36">
        <v>371.67165075784771</v>
      </c>
      <c r="G27" s="25">
        <v>1529.1527698469476</v>
      </c>
      <c r="H27" s="37">
        <v>20</v>
      </c>
      <c r="I27" s="35">
        <v>1628.8740913272738</v>
      </c>
      <c r="J27" s="35">
        <v>1348.1172090838616</v>
      </c>
      <c r="K27" s="38">
        <v>1525.8769457186143</v>
      </c>
      <c r="L27" s="25">
        <v>1537.8183529729768</v>
      </c>
      <c r="M27" s="37">
        <v>20</v>
      </c>
      <c r="N27" s="35">
        <v>1829.5919535853477</v>
      </c>
      <c r="O27" s="35">
        <v>1327.0737791332042</v>
      </c>
      <c r="P27" s="38">
        <v>1539.7814150884096</v>
      </c>
      <c r="Q27" s="25">
        <v>1537.6123429331767</v>
      </c>
      <c r="R27" s="37">
        <v>20</v>
      </c>
      <c r="S27" s="35">
        <v>2027.1185535132736</v>
      </c>
      <c r="T27" s="35">
        <v>1229.0077618147018</v>
      </c>
      <c r="U27" s="38">
        <v>1552.5116788559046</v>
      </c>
      <c r="V27" s="25">
        <v>1546.1847040115013</v>
      </c>
      <c r="W27" s="37">
        <v>18</v>
      </c>
      <c r="X27" s="35">
        <v>2246.269520494619</v>
      </c>
      <c r="Y27" s="35">
        <v>1268.1916369930395</v>
      </c>
      <c r="Z27" s="38">
        <v>1574.766312366969</v>
      </c>
      <c r="AA27" s="25">
        <v>1561.0011568713376</v>
      </c>
      <c r="AB27" s="37">
        <v>14</v>
      </c>
      <c r="AC27" s="35">
        <v>2477.5091827177239</v>
      </c>
      <c r="AD27" s="35">
        <v>1452.4592444263581</v>
      </c>
      <c r="AE27" s="39">
        <v>1630.0650136240777</v>
      </c>
      <c r="AF27" s="30">
        <v>5.1666879878065064E-3</v>
      </c>
      <c r="AG27" s="31" t="e">
        <f>(AA27/#REF!)^(1/4)-1</f>
        <v>#REF!</v>
      </c>
      <c r="AH27" s="40" t="str">
        <f t="shared" si="0"/>
        <v>Poland</v>
      </c>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row>
    <row r="28" spans="1:86" s="33" customFormat="1" x14ac:dyDescent="0.25">
      <c r="A28" s="62" t="str">
        <f>IF('[4]Configurated Planning view'!B19="","",'[4]Configurated Planning view'!B19)</f>
        <v>Czechs</v>
      </c>
      <c r="B28" s="25">
        <v>253.4823791972189</v>
      </c>
      <c r="C28" s="35">
        <v>19</v>
      </c>
      <c r="D28" s="35">
        <v>258.33384569547957</v>
      </c>
      <c r="E28" s="35">
        <v>240.71303546280876</v>
      </c>
      <c r="F28" s="36">
        <v>252.15310021158871</v>
      </c>
      <c r="G28" s="25">
        <v>1056.8464834204835</v>
      </c>
      <c r="H28" s="37">
        <v>19</v>
      </c>
      <c r="I28" s="35">
        <v>1127.3206935858802</v>
      </c>
      <c r="J28" s="35">
        <v>985.34485552380784</v>
      </c>
      <c r="K28" s="38">
        <v>1056.6817437430191</v>
      </c>
      <c r="L28" s="25">
        <v>1062.73077778375</v>
      </c>
      <c r="M28" s="37">
        <v>19</v>
      </c>
      <c r="N28" s="35">
        <v>1161.4796379222259</v>
      </c>
      <c r="O28" s="35">
        <v>995.79424372354401</v>
      </c>
      <c r="P28" s="38">
        <v>1072.5147319173539</v>
      </c>
      <c r="Q28" s="25">
        <v>1071.4298454816583</v>
      </c>
      <c r="R28" s="37">
        <v>19</v>
      </c>
      <c r="S28" s="35">
        <v>1189.5787480004153</v>
      </c>
      <c r="T28" s="35">
        <v>1006.2436624689115</v>
      </c>
      <c r="U28" s="38">
        <v>1082.9287850666822</v>
      </c>
      <c r="V28" s="25">
        <v>1078.0851594400001</v>
      </c>
      <c r="W28" s="37">
        <v>17</v>
      </c>
      <c r="X28" s="35">
        <v>1212.5651472395086</v>
      </c>
      <c r="Y28" s="35">
        <v>1017.7673694199102</v>
      </c>
      <c r="Z28" s="38">
        <v>1096.7037123708024</v>
      </c>
      <c r="AA28" s="25">
        <v>1087.3965154662194</v>
      </c>
      <c r="AB28" s="37">
        <v>14</v>
      </c>
      <c r="AC28" s="35">
        <v>1231.2856706522341</v>
      </c>
      <c r="AD28" s="35">
        <v>1041.0434307819285</v>
      </c>
      <c r="AE28" s="39">
        <v>1105.7762258321966</v>
      </c>
      <c r="AF28" s="30">
        <v>7.1496533300801079E-3</v>
      </c>
      <c r="AG28" s="31" t="e">
        <f>(AA28/#REF!)^(1/4)-1</f>
        <v>#REF!</v>
      </c>
      <c r="AH28" s="63" t="str">
        <f t="shared" si="0"/>
        <v>Czechs</v>
      </c>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row>
    <row r="29" spans="1:86" s="33" customFormat="1" x14ac:dyDescent="0.25">
      <c r="A29" s="54" t="str">
        <f>IF('[4]Configurated Planning view'!B20="","",'[4]Configurated Planning view'!B20)</f>
        <v>Austria</v>
      </c>
      <c r="B29" s="25">
        <v>233.25</v>
      </c>
      <c r="C29" s="35">
        <v>19</v>
      </c>
      <c r="D29" s="35">
        <v>299.95350927333442</v>
      </c>
      <c r="E29" s="35">
        <v>220.02601717594573</v>
      </c>
      <c r="F29" s="36">
        <v>236.8745828653766</v>
      </c>
      <c r="G29" s="25">
        <v>925.97</v>
      </c>
      <c r="H29" s="37">
        <v>19</v>
      </c>
      <c r="I29" s="35">
        <v>1105.1133231099825</v>
      </c>
      <c r="J29" s="35">
        <v>883.2</v>
      </c>
      <c r="K29" s="38">
        <v>943.27612023509721</v>
      </c>
      <c r="L29" s="25">
        <v>953.14363537499992</v>
      </c>
      <c r="M29" s="37">
        <v>19</v>
      </c>
      <c r="N29" s="35">
        <v>1253.4202198824732</v>
      </c>
      <c r="O29" s="35">
        <v>871.82400000000007</v>
      </c>
      <c r="P29" s="38">
        <v>992.73366634676074</v>
      </c>
      <c r="Q29" s="25">
        <v>976.47998273374537</v>
      </c>
      <c r="R29" s="37">
        <v>19</v>
      </c>
      <c r="S29" s="35">
        <v>1265.4593884843498</v>
      </c>
      <c r="T29" s="35">
        <v>873.78636000000006</v>
      </c>
      <c r="U29" s="38">
        <v>1007.6142981435711</v>
      </c>
      <c r="V29" s="25">
        <v>994.61804098017524</v>
      </c>
      <c r="W29" s="37">
        <v>17</v>
      </c>
      <c r="X29" s="35">
        <v>1279.3278442057522</v>
      </c>
      <c r="Y29" s="35">
        <v>875.77815540000006</v>
      </c>
      <c r="Z29" s="38">
        <v>1030.7848069283943</v>
      </c>
      <c r="AA29" s="25">
        <v>1012.4619276826742</v>
      </c>
      <c r="AB29" s="37">
        <v>14</v>
      </c>
      <c r="AC29" s="35">
        <v>1294.784179348304</v>
      </c>
      <c r="AD29" s="35">
        <v>877.79982773100005</v>
      </c>
      <c r="AE29" s="39">
        <v>1051.6757516505354</v>
      </c>
      <c r="AF29" s="30">
        <v>2.2575648251235814E-2</v>
      </c>
      <c r="AG29" s="31" t="e">
        <f>(AA29/#REF!)^(1/4)-1</f>
        <v>#REF!</v>
      </c>
      <c r="AH29" s="40" t="str">
        <f t="shared" si="0"/>
        <v>Austria</v>
      </c>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row>
    <row r="30" spans="1:86" s="33" customFormat="1" x14ac:dyDescent="0.25">
      <c r="A30" s="54" t="str">
        <f>IF('[4]Configurated Planning view'!B21="","",'[4]Configurated Planning view'!B21)</f>
        <v>Greece</v>
      </c>
      <c r="B30" s="25">
        <v>691.38</v>
      </c>
      <c r="C30" s="35">
        <v>19</v>
      </c>
      <c r="D30" s="35">
        <v>1097.07</v>
      </c>
      <c r="E30" s="35">
        <v>676.19999999999993</v>
      </c>
      <c r="F30" s="36">
        <v>716.87776381387357</v>
      </c>
      <c r="G30" s="25">
        <v>2860.5070246781188</v>
      </c>
      <c r="H30" s="37">
        <v>19</v>
      </c>
      <c r="I30" s="35">
        <v>4562.7</v>
      </c>
      <c r="J30" s="35">
        <v>2822.6093649611612</v>
      </c>
      <c r="K30" s="38">
        <v>2954.5768579758333</v>
      </c>
      <c r="L30" s="25">
        <v>2879.6186501999996</v>
      </c>
      <c r="M30" s="37">
        <v>19</v>
      </c>
      <c r="N30" s="35">
        <v>4574.4316499999995</v>
      </c>
      <c r="O30" s="35">
        <v>2784.0659561376292</v>
      </c>
      <c r="P30" s="38">
        <v>2975.4877377785401</v>
      </c>
      <c r="Q30" s="25">
        <v>2897.7948905704488</v>
      </c>
      <c r="R30" s="37">
        <v>19</v>
      </c>
      <c r="S30" s="35">
        <v>4597.3038082499988</v>
      </c>
      <c r="T30" s="35">
        <v>2737.2398506713866</v>
      </c>
      <c r="U30" s="38">
        <v>3001.7235333219514</v>
      </c>
      <c r="V30" s="25">
        <v>2925.2924172600001</v>
      </c>
      <c r="W30" s="37">
        <v>17</v>
      </c>
      <c r="X30" s="35">
        <v>4620.2903272912481</v>
      </c>
      <c r="Y30" s="35">
        <v>2818.6639464344853</v>
      </c>
      <c r="Z30" s="38">
        <v>3059.7454903926991</v>
      </c>
      <c r="AA30" s="25">
        <v>2954.5453414326003</v>
      </c>
      <c r="AB30" s="37">
        <v>13</v>
      </c>
      <c r="AC30" s="35">
        <v>4643.3917789277039</v>
      </c>
      <c r="AD30" s="35">
        <v>2817.2661444448668</v>
      </c>
      <c r="AE30" s="39">
        <v>3110.7523658872697</v>
      </c>
      <c r="AF30" s="30">
        <v>8.1192557675879851E-3</v>
      </c>
      <c r="AG30" s="31" t="e">
        <f>(AA30/#REF!)^(1/4)-1</f>
        <v>#REF!</v>
      </c>
      <c r="AH30" s="40" t="str">
        <f t="shared" si="0"/>
        <v>Greece</v>
      </c>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row>
    <row r="31" spans="1:86" s="33" customFormat="1" x14ac:dyDescent="0.25">
      <c r="A31" s="54" t="str">
        <f>IF('[4]Configurated Planning view'!B22="","",'[4]Configurated Planning view'!B22)</f>
        <v>Hungary</v>
      </c>
      <c r="B31" s="25">
        <v>433.84000000000003</v>
      </c>
      <c r="C31" s="35">
        <v>19</v>
      </c>
      <c r="D31" s="35">
        <v>455.71665556046219</v>
      </c>
      <c r="E31" s="35">
        <v>206.98541014228286</v>
      </c>
      <c r="F31" s="36">
        <v>420.57161098067331</v>
      </c>
      <c r="G31" s="25">
        <v>1857.0741722124803</v>
      </c>
      <c r="H31" s="37">
        <v>19</v>
      </c>
      <c r="I31" s="35">
        <v>1889.0866320485661</v>
      </c>
      <c r="J31" s="35">
        <v>874.16300852573829</v>
      </c>
      <c r="K31" s="36">
        <v>1790.7671505708258</v>
      </c>
      <c r="L31" s="25">
        <v>1881.2616519092001</v>
      </c>
      <c r="M31" s="37">
        <v>19</v>
      </c>
      <c r="N31" s="35">
        <v>1964.6500973305087</v>
      </c>
      <c r="O31" s="35">
        <v>883.50159361139777</v>
      </c>
      <c r="P31" s="38">
        <v>1805.990463129983</v>
      </c>
      <c r="Q31" s="25">
        <v>1890.8853358468355</v>
      </c>
      <c r="R31" s="37">
        <v>19</v>
      </c>
      <c r="S31" s="35">
        <v>1993.7385015985101</v>
      </c>
      <c r="T31" s="35">
        <v>893.59581865259395</v>
      </c>
      <c r="U31" s="38">
        <v>1809.4643931265248</v>
      </c>
      <c r="V31" s="25">
        <v>1890.9854513253438</v>
      </c>
      <c r="W31" s="37">
        <v>17</v>
      </c>
      <c r="X31" s="35">
        <v>2023.3066279750856</v>
      </c>
      <c r="Y31" s="35">
        <v>903.67639791563931</v>
      </c>
      <c r="Z31" s="38">
        <v>1811.725019267195</v>
      </c>
      <c r="AA31" s="25">
        <v>1895.7943364831849</v>
      </c>
      <c r="AB31" s="37">
        <v>14</v>
      </c>
      <c r="AC31" s="35">
        <v>2053.3630504426383</v>
      </c>
      <c r="AD31" s="35">
        <v>913.75362245335214</v>
      </c>
      <c r="AE31" s="39">
        <v>1801.4975609940791</v>
      </c>
      <c r="AF31" s="30">
        <v>5.1722556948659015E-3</v>
      </c>
      <c r="AG31" s="31" t="e">
        <f>(AA31/#REF!)^(1/4)-1</f>
        <v>#REF!</v>
      </c>
      <c r="AH31" s="40" t="str">
        <f t="shared" si="0"/>
        <v>Hungary</v>
      </c>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row>
    <row r="32" spans="1:86" s="33" customFormat="1" x14ac:dyDescent="0.25">
      <c r="A32" s="54" t="str">
        <f>IF('[4]Configurated Planning view'!B23="","",'[4]Configurated Planning view'!B23)</f>
        <v>Slovakia</v>
      </c>
      <c r="B32" s="25">
        <v>181.17</v>
      </c>
      <c r="C32" s="35">
        <v>19</v>
      </c>
      <c r="D32" s="35">
        <v>196.1794582120873</v>
      </c>
      <c r="E32" s="35">
        <v>90.633802816901408</v>
      </c>
      <c r="F32" s="36">
        <v>177.23293173903468</v>
      </c>
      <c r="G32" s="25">
        <v>741.82333333333338</v>
      </c>
      <c r="H32" s="37">
        <v>19</v>
      </c>
      <c r="I32" s="35">
        <v>770.87634722127314</v>
      </c>
      <c r="J32" s="35">
        <v>379.77049180327867</v>
      </c>
      <c r="K32" s="38">
        <v>725.37207111092073</v>
      </c>
      <c r="L32" s="25">
        <v>740.64069999999992</v>
      </c>
      <c r="M32" s="37">
        <v>19</v>
      </c>
      <c r="N32" s="35">
        <v>779.38265387667298</v>
      </c>
      <c r="O32" s="35">
        <v>383.56819672131149</v>
      </c>
      <c r="P32" s="38">
        <v>726.74361678070909</v>
      </c>
      <c r="Q32" s="25">
        <v>745.37020346853228</v>
      </c>
      <c r="R32" s="37">
        <v>19</v>
      </c>
      <c r="S32" s="35">
        <v>792.6031385674446</v>
      </c>
      <c r="T32" s="35">
        <v>387.40387868852457</v>
      </c>
      <c r="U32" s="38">
        <v>730.37772134174611</v>
      </c>
      <c r="V32" s="25">
        <v>748.36928771095586</v>
      </c>
      <c r="W32" s="37">
        <v>17</v>
      </c>
      <c r="X32" s="35">
        <v>808.43049644902953</v>
      </c>
      <c r="Y32" s="35">
        <v>391.27791747540982</v>
      </c>
      <c r="Z32" s="38">
        <v>735.64187713758201</v>
      </c>
      <c r="AA32" s="25">
        <v>751.65204696203955</v>
      </c>
      <c r="AB32" s="37">
        <v>14</v>
      </c>
      <c r="AC32" s="35">
        <v>830.01361922523245</v>
      </c>
      <c r="AD32" s="35">
        <v>395.19069665016394</v>
      </c>
      <c r="AE32" s="39">
        <v>734.22806165089344</v>
      </c>
      <c r="AF32" s="30">
        <v>3.296018407781931E-3</v>
      </c>
      <c r="AG32" s="31" t="e">
        <f>(AA32/#REF!)^(1/4)-1</f>
        <v>#REF!</v>
      </c>
      <c r="AH32" s="40" t="str">
        <f t="shared" si="0"/>
        <v>Slovakia</v>
      </c>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row>
    <row r="33" spans="1:86" s="33" customFormat="1" x14ac:dyDescent="0.25">
      <c r="A33" s="54" t="str">
        <f>IF('[4]Configurated Planning view'!B24="","",'[4]Configurated Planning view'!B24)</f>
        <v>Croatia</v>
      </c>
      <c r="B33" s="25">
        <v>226.14441190380967</v>
      </c>
      <c r="C33" s="35">
        <v>19</v>
      </c>
      <c r="D33" s="35">
        <v>234.449843893631</v>
      </c>
      <c r="E33" s="35">
        <v>94.927648996270449</v>
      </c>
      <c r="F33" s="36">
        <v>219.14835157858985</v>
      </c>
      <c r="G33" s="25">
        <v>962.21625906603697</v>
      </c>
      <c r="H33" s="37">
        <v>19</v>
      </c>
      <c r="I33" s="35">
        <v>976.29288955216452</v>
      </c>
      <c r="J33" s="35">
        <v>401.25659594884769</v>
      </c>
      <c r="K33" s="38">
        <v>929.26626112389533</v>
      </c>
      <c r="L33" s="25">
        <v>964.2208410926828</v>
      </c>
      <c r="M33" s="37">
        <v>19</v>
      </c>
      <c r="N33" s="35">
        <v>993.4556429695682</v>
      </c>
      <c r="O33" s="35">
        <v>403.1609195700596</v>
      </c>
      <c r="P33" s="38">
        <v>934.01618757591712</v>
      </c>
      <c r="Q33" s="25">
        <v>975.84499297035632</v>
      </c>
      <c r="R33" s="37">
        <v>19</v>
      </c>
      <c r="S33" s="35">
        <v>1011.0252698571242</v>
      </c>
      <c r="T33" s="35">
        <v>404.40892096561811</v>
      </c>
      <c r="U33" s="38">
        <v>939.72706657615015</v>
      </c>
      <c r="V33" s="25">
        <v>982.79362365303291</v>
      </c>
      <c r="W33" s="37">
        <v>17</v>
      </c>
      <c r="X33" s="35">
        <v>1066.8803275915711</v>
      </c>
      <c r="Y33" s="35">
        <v>404.77228439590107</v>
      </c>
      <c r="Z33" s="38">
        <v>948.01455142594671</v>
      </c>
      <c r="AA33" s="25">
        <v>981.91983277443796</v>
      </c>
      <c r="AB33" s="37">
        <v>14</v>
      </c>
      <c r="AC33" s="35">
        <v>1051.8706907593519</v>
      </c>
      <c r="AD33" s="35">
        <v>403.4423036100589</v>
      </c>
      <c r="AE33" s="39">
        <v>939.48023293427525</v>
      </c>
      <c r="AF33" s="30">
        <v>5.0804724074233754E-3</v>
      </c>
      <c r="AG33" s="31" t="e">
        <f>(AA33/#REF!)^(1/4)-1</f>
        <v>#REF!</v>
      </c>
      <c r="AH33" s="40" t="str">
        <f t="shared" si="0"/>
        <v>Croatia</v>
      </c>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row>
    <row r="34" spans="1:86" s="33" customFormat="1" x14ac:dyDescent="0.25">
      <c r="A34" s="54" t="str">
        <f>IF('[4]Configurated Planning view'!B25="","",'[4]Configurated Planning view'!B25)</f>
        <v>Romania</v>
      </c>
      <c r="B34" s="25">
        <v>226.23776152768056</v>
      </c>
      <c r="C34" s="35">
        <v>18</v>
      </c>
      <c r="D34" s="35">
        <v>236.3176751592357</v>
      </c>
      <c r="E34" s="35">
        <v>213.99136397867926</v>
      </c>
      <c r="F34" s="36">
        <v>227.03864838370907</v>
      </c>
      <c r="G34" s="25">
        <v>959.89502689632616</v>
      </c>
      <c r="H34" s="37">
        <v>18</v>
      </c>
      <c r="I34" s="35">
        <v>1016.1661753816993</v>
      </c>
      <c r="J34" s="35">
        <v>919.4450770962726</v>
      </c>
      <c r="K34" s="38">
        <v>964.24685993039407</v>
      </c>
      <c r="L34" s="25">
        <v>967.53390951731808</v>
      </c>
      <c r="M34" s="37">
        <v>18</v>
      </c>
      <c r="N34" s="35">
        <v>1146.8686827182084</v>
      </c>
      <c r="O34" s="35">
        <v>930.51882011618818</v>
      </c>
      <c r="P34" s="38">
        <v>980.13199264936259</v>
      </c>
      <c r="Q34" s="25">
        <v>977.90512875345757</v>
      </c>
      <c r="R34" s="37">
        <v>18</v>
      </c>
      <c r="S34" s="35">
        <v>1359.4678023686351</v>
      </c>
      <c r="T34" s="35">
        <v>928.0805582986776</v>
      </c>
      <c r="U34" s="38">
        <v>1001.4220521744426</v>
      </c>
      <c r="V34" s="25">
        <v>989.93897989061099</v>
      </c>
      <c r="W34" s="37">
        <v>16</v>
      </c>
      <c r="X34" s="35">
        <v>1709.373085159451</v>
      </c>
      <c r="Y34" s="35">
        <v>920.74985550997849</v>
      </c>
      <c r="Z34" s="38">
        <v>1038.5743111016263</v>
      </c>
      <c r="AA34" s="25">
        <v>987.58953796501532</v>
      </c>
      <c r="AB34" s="37">
        <v>12</v>
      </c>
      <c r="AC34" s="35">
        <v>2251.8815703389982</v>
      </c>
      <c r="AD34" s="35">
        <v>915.86063936531048</v>
      </c>
      <c r="AE34" s="39">
        <v>1095.8852730646367</v>
      </c>
      <c r="AF34" s="30">
        <v>7.1361499579272181E-3</v>
      </c>
      <c r="AG34" s="31" t="e">
        <f>(AA34/#REF!)^(1/4)-1</f>
        <v>#REF!</v>
      </c>
      <c r="AH34" s="40" t="str">
        <f t="shared" si="0"/>
        <v>Romania</v>
      </c>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row>
    <row r="35" spans="1:86" s="33" customFormat="1" x14ac:dyDescent="0.25">
      <c r="A35" s="61" t="s">
        <v>19</v>
      </c>
      <c r="B35" s="25">
        <v>547.19064839977545</v>
      </c>
      <c r="C35" s="26">
        <v>20</v>
      </c>
      <c r="D35" s="27">
        <v>614.591277582673</v>
      </c>
      <c r="E35" s="27">
        <v>515.78399999999999</v>
      </c>
      <c r="F35" s="28">
        <v>559.23535208674116</v>
      </c>
      <c r="G35" s="25">
        <v>2207.6453296061909</v>
      </c>
      <c r="H35" s="26">
        <v>20</v>
      </c>
      <c r="I35" s="27">
        <v>2528.3209437720006</v>
      </c>
      <c r="J35" s="27">
        <v>2110.06</v>
      </c>
      <c r="K35" s="28">
        <v>2232.0838597298307</v>
      </c>
      <c r="L35" s="25">
        <v>2204.7152644653593</v>
      </c>
      <c r="M35" s="26">
        <v>19</v>
      </c>
      <c r="N35" s="27">
        <v>2915.4834159444149</v>
      </c>
      <c r="O35" s="27">
        <v>2127.9528</v>
      </c>
      <c r="P35" s="28">
        <v>2268.0215094231839</v>
      </c>
      <c r="Q35" s="25">
        <v>2218.4791881969559</v>
      </c>
      <c r="R35" s="26">
        <v>19</v>
      </c>
      <c r="S35" s="27">
        <v>2968.1443600697662</v>
      </c>
      <c r="T35" s="27">
        <v>2136.3353279999997</v>
      </c>
      <c r="U35" s="28">
        <v>2285.1032750441286</v>
      </c>
      <c r="V35" s="25">
        <v>2230.0545827042629</v>
      </c>
      <c r="W35" s="26">
        <v>18</v>
      </c>
      <c r="X35" s="27">
        <v>3019.389102944042</v>
      </c>
      <c r="Y35" s="27">
        <v>2144.8016812799997</v>
      </c>
      <c r="Z35" s="28">
        <v>2311.1293121579497</v>
      </c>
      <c r="AA35" s="25">
        <v>2252.754637660446</v>
      </c>
      <c r="AB35" s="26">
        <v>14</v>
      </c>
      <c r="AC35" s="27">
        <v>3067.574257666387</v>
      </c>
      <c r="AD35" s="27">
        <v>2189.8382512463504</v>
      </c>
      <c r="AE35" s="29">
        <v>2350.4993656523939</v>
      </c>
      <c r="AF35" s="30">
        <v>5.0696235221905361E-3</v>
      </c>
      <c r="AG35" s="31" t="e">
        <f>(AA35/#REF!)^(1/4)-1</f>
        <v>#REF!</v>
      </c>
      <c r="AH35" s="32" t="str">
        <f t="shared" si="0"/>
        <v>Group Development</v>
      </c>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row>
    <row r="36" spans="1:86" s="33" customFormat="1" x14ac:dyDescent="0.25">
      <c r="A36" s="62" t="str">
        <f>IF('[4]Configurated Planning view'!B27="","",'[4]Configurated Planning view'!B27)</f>
        <v>Netherland</v>
      </c>
      <c r="B36" s="25">
        <v>325.41485806696141</v>
      </c>
      <c r="C36" s="35">
        <v>16</v>
      </c>
      <c r="D36" s="35">
        <v>344.29056642335775</v>
      </c>
      <c r="E36" s="35">
        <v>310</v>
      </c>
      <c r="F36" s="36">
        <v>324.59298395357098</v>
      </c>
      <c r="G36" s="25">
        <v>1314.35</v>
      </c>
      <c r="H36" s="37">
        <v>17</v>
      </c>
      <c r="I36" s="35">
        <v>1652.0709437720006</v>
      </c>
      <c r="J36" s="35">
        <v>1233.05</v>
      </c>
      <c r="K36" s="38">
        <v>1339.744356746889</v>
      </c>
      <c r="L36" s="25">
        <v>1314.35</v>
      </c>
      <c r="M36" s="37">
        <v>17</v>
      </c>
      <c r="N36" s="35">
        <v>2039.2334159444149</v>
      </c>
      <c r="O36" s="35">
        <v>1245.3805</v>
      </c>
      <c r="P36" s="38">
        <v>1377.4832867900498</v>
      </c>
      <c r="Q36" s="25">
        <v>1329.526391896025</v>
      </c>
      <c r="R36" s="37">
        <v>17</v>
      </c>
      <c r="S36" s="35">
        <v>2091.8943600697662</v>
      </c>
      <c r="T36" s="35">
        <v>1257.8343050000001</v>
      </c>
      <c r="U36" s="38">
        <v>1384.5911022815524</v>
      </c>
      <c r="V36" s="25">
        <v>1354.3436339730792</v>
      </c>
      <c r="W36" s="37">
        <v>15</v>
      </c>
      <c r="X36" s="35">
        <v>2143.139102944042</v>
      </c>
      <c r="Y36" s="35">
        <v>1270.4126480500001</v>
      </c>
      <c r="Z36" s="38">
        <v>1411.8504284382861</v>
      </c>
      <c r="AA36" s="25">
        <v>1365.0860274300985</v>
      </c>
      <c r="AB36" s="37">
        <v>12</v>
      </c>
      <c r="AC36" s="35">
        <v>2191.324257666387</v>
      </c>
      <c r="AD36" s="35">
        <v>1276.76471129025</v>
      </c>
      <c r="AE36" s="39">
        <v>1441.9416633898154</v>
      </c>
      <c r="AF36" s="30">
        <v>9.5137718139133298E-3</v>
      </c>
      <c r="AG36" s="31" t="e">
        <f>(AA36/#REF!)^(1/4)-1</f>
        <v>#REF!</v>
      </c>
      <c r="AH36" s="63" t="str">
        <f>A36</f>
        <v>Netherland</v>
      </c>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row>
    <row r="37" spans="1:86" s="33" customFormat="1" x14ac:dyDescent="0.25">
      <c r="A37" s="62" t="s">
        <v>20</v>
      </c>
      <c r="B37" s="25">
        <v>217</v>
      </c>
      <c r="C37" s="35">
        <v>13</v>
      </c>
      <c r="D37" s="35">
        <v>228.25</v>
      </c>
      <c r="E37" s="35">
        <v>212.66</v>
      </c>
      <c r="F37" s="36">
        <v>218.25884615384615</v>
      </c>
      <c r="G37" s="25">
        <v>870.47</v>
      </c>
      <c r="H37" s="37">
        <v>15</v>
      </c>
      <c r="I37" s="35">
        <v>900</v>
      </c>
      <c r="J37" s="35">
        <v>846.72</v>
      </c>
      <c r="K37" s="38">
        <v>872.11716666666666</v>
      </c>
      <c r="L37" s="25">
        <v>874.41744999999992</v>
      </c>
      <c r="M37" s="37">
        <v>14</v>
      </c>
      <c r="N37" s="35">
        <v>900</v>
      </c>
      <c r="O37" s="35">
        <v>838.25279999999998</v>
      </c>
      <c r="P37" s="38">
        <v>875.44688928571429</v>
      </c>
      <c r="Q37" s="25">
        <v>878.65321174999985</v>
      </c>
      <c r="R37" s="37">
        <v>14</v>
      </c>
      <c r="S37" s="35">
        <v>919.76432624999984</v>
      </c>
      <c r="T37" s="35">
        <v>846.63532799999996</v>
      </c>
      <c r="U37" s="38">
        <v>881.15556619642848</v>
      </c>
      <c r="V37" s="25">
        <v>889.76033648199996</v>
      </c>
      <c r="W37" s="37">
        <v>12</v>
      </c>
      <c r="X37" s="35">
        <v>951.95607766874969</v>
      </c>
      <c r="Y37" s="35">
        <v>839.39267327999994</v>
      </c>
      <c r="Z37" s="38">
        <v>892.63986507856259</v>
      </c>
      <c r="AA37" s="25">
        <v>900.14451606624982</v>
      </c>
      <c r="AB37" s="37">
        <v>9</v>
      </c>
      <c r="AC37" s="35">
        <v>990.03432077549974</v>
      </c>
      <c r="AD37" s="35">
        <v>822.60481981439989</v>
      </c>
      <c r="AE37" s="39">
        <v>903.32092217893683</v>
      </c>
      <c r="AF37" s="30">
        <v>8.4157217975857623E-3</v>
      </c>
      <c r="AG37" s="31" t="e">
        <f>(AA37/#REF!)^(1/4)-1</f>
        <v>#REF!</v>
      </c>
      <c r="AH37" s="63" t="str">
        <f t="shared" ref="AH37:AH38" si="1">A37</f>
        <v>DFMG</v>
      </c>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row>
    <row r="38" spans="1:86" s="33" customFormat="1" x14ac:dyDescent="0.25">
      <c r="A38" s="62" t="s">
        <v>21</v>
      </c>
      <c r="B38" s="25">
        <v>3.6999999999999886</v>
      </c>
      <c r="C38" s="35">
        <v>9</v>
      </c>
      <c r="D38" s="35">
        <v>45.015929295809656</v>
      </c>
      <c r="E38" s="35">
        <v>1</v>
      </c>
      <c r="F38" s="36">
        <v>14.683992143978848</v>
      </c>
      <c r="G38" s="25">
        <v>6.5</v>
      </c>
      <c r="H38" s="37">
        <v>12</v>
      </c>
      <c r="I38" s="35">
        <v>127</v>
      </c>
      <c r="J38" s="35">
        <v>-49.926681429917636</v>
      </c>
      <c r="K38" s="38">
        <v>13.170276547506857</v>
      </c>
      <c r="L38" s="25">
        <v>11.056799999999726</v>
      </c>
      <c r="M38" s="37">
        <v>9</v>
      </c>
      <c r="N38" s="35">
        <v>127</v>
      </c>
      <c r="O38" s="35">
        <v>-23.75</v>
      </c>
      <c r="P38" s="38">
        <v>24.564933333333304</v>
      </c>
      <c r="Q38" s="25">
        <v>11.277935999999841</v>
      </c>
      <c r="R38" s="37">
        <v>9</v>
      </c>
      <c r="S38" s="35">
        <v>127</v>
      </c>
      <c r="T38" s="35">
        <v>-23.75</v>
      </c>
      <c r="U38" s="38">
        <v>24.691231999999982</v>
      </c>
      <c r="V38" s="25">
        <v>8</v>
      </c>
      <c r="W38" s="37">
        <v>9</v>
      </c>
      <c r="X38" s="35">
        <v>127</v>
      </c>
      <c r="Y38" s="35">
        <v>-23.75</v>
      </c>
      <c r="Z38" s="38">
        <v>21.931167751111104</v>
      </c>
      <c r="AA38" s="25">
        <v>6.5</v>
      </c>
      <c r="AB38" s="37">
        <v>6</v>
      </c>
      <c r="AC38" s="35">
        <v>48.579555340800006</v>
      </c>
      <c r="AD38" s="35">
        <v>-23.75</v>
      </c>
      <c r="AE38" s="39">
        <v>8.2605199925333803</v>
      </c>
      <c r="AF38" s="30">
        <v>0</v>
      </c>
      <c r="AG38" s="31" t="e">
        <f>(AA38/#REF!)^(1/4)-1</f>
        <v>#REF!</v>
      </c>
      <c r="AH38" s="63" t="str">
        <f t="shared" si="1"/>
        <v>Other</v>
      </c>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row>
    <row r="39" spans="1:86" s="64" customFormat="1" x14ac:dyDescent="0.25">
      <c r="A39" s="61" t="str">
        <f>IF('[4]Configurated Planning view'!B30="","",'[4]Configurated Planning view'!B30)</f>
        <v>T-Systems</v>
      </c>
      <c r="B39" s="25">
        <v>1679.2919999999999</v>
      </c>
      <c r="C39" s="26">
        <v>22</v>
      </c>
      <c r="D39" s="27">
        <v>1755.1200000000001</v>
      </c>
      <c r="E39" s="27">
        <v>1382.69</v>
      </c>
      <c r="F39" s="28">
        <v>1662.6756363636362</v>
      </c>
      <c r="G39" s="25">
        <v>6814.23</v>
      </c>
      <c r="H39" s="26">
        <v>21</v>
      </c>
      <c r="I39" s="27">
        <v>7028.79</v>
      </c>
      <c r="J39" s="27">
        <v>5560.0499999999993</v>
      </c>
      <c r="K39" s="28">
        <v>6730.5575448696272</v>
      </c>
      <c r="L39" s="25">
        <v>6818.9466500072012</v>
      </c>
      <c r="M39" s="26">
        <v>20</v>
      </c>
      <c r="N39" s="27">
        <v>7119.293592</v>
      </c>
      <c r="O39" s="27">
        <v>5615.6504999999997</v>
      </c>
      <c r="P39" s="28">
        <v>6740.8484802552794</v>
      </c>
      <c r="Q39" s="25">
        <v>6838.4247500000001</v>
      </c>
      <c r="R39" s="26">
        <v>20</v>
      </c>
      <c r="S39" s="27">
        <v>7203.1175326800003</v>
      </c>
      <c r="T39" s="27">
        <v>5727.9635099999996</v>
      </c>
      <c r="U39" s="28">
        <v>6758.6548316001454</v>
      </c>
      <c r="V39" s="25">
        <v>6848.82</v>
      </c>
      <c r="W39" s="26">
        <v>19</v>
      </c>
      <c r="X39" s="27">
        <v>7347.1798833335997</v>
      </c>
      <c r="Y39" s="27">
        <v>5842.5227801999999</v>
      </c>
      <c r="Z39" s="28">
        <v>6793.3922196811054</v>
      </c>
      <c r="AA39" s="25">
        <v>6831.1267505569822</v>
      </c>
      <c r="AB39" s="26">
        <v>14</v>
      </c>
      <c r="AC39" s="27">
        <v>7494.1234810002725</v>
      </c>
      <c r="AD39" s="27">
        <v>6250.842345128357</v>
      </c>
      <c r="AE39" s="29">
        <v>6821.1745935883218</v>
      </c>
      <c r="AF39" s="30">
        <v>6.1933122407253904E-4</v>
      </c>
      <c r="AG39" s="31" t="e">
        <f>(AA39/#REF!)^(1/4)-1</f>
        <v>#REF!</v>
      </c>
      <c r="AH39" s="32" t="str">
        <f t="shared" si="0"/>
        <v>T-Systems</v>
      </c>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row>
    <row r="40" spans="1:86" s="33" customFormat="1" x14ac:dyDescent="0.25">
      <c r="A40" s="61" t="str">
        <f>IF('[4]Configurated Planning view'!B31="","",'[4]Configurated Planning view'!B31)</f>
        <v>GHS</v>
      </c>
      <c r="B40" s="25">
        <v>714.89</v>
      </c>
      <c r="C40" s="26">
        <v>21</v>
      </c>
      <c r="D40" s="27">
        <v>740.68499999999995</v>
      </c>
      <c r="E40" s="27">
        <v>501.44279431816159</v>
      </c>
      <c r="F40" s="28">
        <v>699.92328377208958</v>
      </c>
      <c r="G40" s="25">
        <v>2854.2249999999999</v>
      </c>
      <c r="H40" s="26">
        <v>20</v>
      </c>
      <c r="I40" s="27">
        <v>3103.1</v>
      </c>
      <c r="J40" s="27">
        <v>1885.3687054336121</v>
      </c>
      <c r="K40" s="28">
        <v>2805.0805191757931</v>
      </c>
      <c r="L40" s="25">
        <v>2804.2748499999998</v>
      </c>
      <c r="M40" s="26">
        <v>20</v>
      </c>
      <c r="N40" s="27">
        <v>3103.1</v>
      </c>
      <c r="O40" s="27">
        <v>1968.1085279551694</v>
      </c>
      <c r="P40" s="28">
        <v>2757.8128065642763</v>
      </c>
      <c r="Q40" s="25">
        <v>2769.7891049999998</v>
      </c>
      <c r="R40" s="26">
        <v>20</v>
      </c>
      <c r="S40" s="27">
        <v>3103.1</v>
      </c>
      <c r="T40" s="27">
        <v>1846.9122422770142</v>
      </c>
      <c r="U40" s="28">
        <v>2724.7726363176539</v>
      </c>
      <c r="V40" s="25">
        <v>2783.4984047699991</v>
      </c>
      <c r="W40" s="26">
        <v>19</v>
      </c>
      <c r="X40" s="27">
        <v>3103.1</v>
      </c>
      <c r="Y40" s="27">
        <v>1581.4208385535183</v>
      </c>
      <c r="Z40" s="28">
        <v>2689.6757095611842</v>
      </c>
      <c r="AA40" s="25">
        <v>2785.5695222716486</v>
      </c>
      <c r="AB40" s="26">
        <v>14</v>
      </c>
      <c r="AC40" s="27">
        <v>2942</v>
      </c>
      <c r="AD40" s="27">
        <v>2526.3955036094003</v>
      </c>
      <c r="AE40" s="29">
        <v>2738.9851086071708</v>
      </c>
      <c r="AF40" s="30">
        <v>-6.0685127081980816E-3</v>
      </c>
      <c r="AG40" s="31" t="e">
        <f>(AA40/#REF!)^(1/4)-1</f>
        <v>#REF!</v>
      </c>
      <c r="AH40" s="32" t="str">
        <f t="shared" si="0"/>
        <v>GHS</v>
      </c>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row>
    <row r="41" spans="1:86" s="33" customFormat="1" x14ac:dyDescent="0.25">
      <c r="A41" s="65" t="str">
        <f>IF('[4]Configurated Planning view'!B32="","",'[4]Configurated Planning view'!B32)</f>
        <v>Reconciliation</v>
      </c>
      <c r="B41" s="25">
        <v>-1529.3179499933028</v>
      </c>
      <c r="C41" s="35">
        <v>20</v>
      </c>
      <c r="D41" s="35">
        <v>-1288</v>
      </c>
      <c r="E41" s="35">
        <v>-1608</v>
      </c>
      <c r="F41" s="36">
        <v>-1513.1840339017754</v>
      </c>
      <c r="G41" s="25">
        <v>-6316.5960000000196</v>
      </c>
      <c r="H41" s="37">
        <v>19</v>
      </c>
      <c r="I41" s="35">
        <v>-5375</v>
      </c>
      <c r="J41" s="35">
        <v>-6514</v>
      </c>
      <c r="K41" s="38">
        <v>-6269.3109813056499</v>
      </c>
      <c r="L41" s="25">
        <v>-6338.3962285988619</v>
      </c>
      <c r="M41" s="37">
        <v>18</v>
      </c>
      <c r="N41" s="35">
        <v>-5784.8018194201823</v>
      </c>
      <c r="O41" s="35">
        <v>-6595.1521884101348</v>
      </c>
      <c r="P41" s="38">
        <v>-6303.7669413010162</v>
      </c>
      <c r="Q41" s="25">
        <v>-6303.5245379476273</v>
      </c>
      <c r="R41" s="37">
        <v>18</v>
      </c>
      <c r="S41" s="35">
        <v>-5480.6211656847981</v>
      </c>
      <c r="T41" s="35">
        <v>-6692.1561733737854</v>
      </c>
      <c r="U41" s="38">
        <v>-6291.1053276114972</v>
      </c>
      <c r="V41" s="25">
        <v>-6366.5793029302322</v>
      </c>
      <c r="W41" s="37">
        <v>17</v>
      </c>
      <c r="X41" s="35">
        <v>-5164.690094040714</v>
      </c>
      <c r="Y41" s="35">
        <v>-6831.1394542127291</v>
      </c>
      <c r="Z41" s="38">
        <v>-6307.221474113463</v>
      </c>
      <c r="AA41" s="25">
        <v>-6432</v>
      </c>
      <c r="AB41" s="37">
        <v>13</v>
      </c>
      <c r="AC41" s="35">
        <v>-5895.560194593807</v>
      </c>
      <c r="AD41" s="35">
        <v>-6990.1301622314695</v>
      </c>
      <c r="AE41" s="39">
        <v>-6442.3988865691244</v>
      </c>
      <c r="AF41" s="30">
        <v>4.5365281320350892E-3</v>
      </c>
      <c r="AG41" s="31" t="e">
        <f>(AA41/#REF!)^(1/4)-1</f>
        <v>#REF!</v>
      </c>
      <c r="AH41" s="66" t="str">
        <f t="shared" si="0"/>
        <v>Reconciliation</v>
      </c>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row>
    <row r="42" spans="1:86" s="33" customFormat="1" x14ac:dyDescent="0.25">
      <c r="A42" s="67" t="str">
        <f>IF('[4]Configurated Planning view'!B33="","",'[4]Configurated Planning view'!B33)</f>
        <v>Group revenues</v>
      </c>
      <c r="B42" s="68">
        <v>17981.408692162957</v>
      </c>
      <c r="C42" s="69">
        <v>22</v>
      </c>
      <c r="D42" s="70">
        <v>19149</v>
      </c>
      <c r="E42" s="70">
        <v>17372.37359564166</v>
      </c>
      <c r="F42" s="71">
        <v>18035.377742578508</v>
      </c>
      <c r="G42" s="68">
        <v>74045.229301440559</v>
      </c>
      <c r="H42" s="69">
        <v>21</v>
      </c>
      <c r="I42" s="70">
        <v>75444.215436893835</v>
      </c>
      <c r="J42" s="70">
        <v>72150.655664744772</v>
      </c>
      <c r="K42" s="71">
        <v>74067.813924545815</v>
      </c>
      <c r="L42" s="68">
        <v>75853.88193506228</v>
      </c>
      <c r="M42" s="69">
        <v>20</v>
      </c>
      <c r="N42" s="70">
        <v>78069.249725881091</v>
      </c>
      <c r="O42" s="70">
        <v>73574.619281076477</v>
      </c>
      <c r="P42" s="71">
        <v>75922.100093066139</v>
      </c>
      <c r="Q42" s="68">
        <v>77495.484058880073</v>
      </c>
      <c r="R42" s="69">
        <v>20</v>
      </c>
      <c r="S42" s="70">
        <v>79964.594748140589</v>
      </c>
      <c r="T42" s="70">
        <v>74978.819902344258</v>
      </c>
      <c r="U42" s="71">
        <v>77623.342496344732</v>
      </c>
      <c r="V42" s="68">
        <v>79046.634911555186</v>
      </c>
      <c r="W42" s="69">
        <v>19</v>
      </c>
      <c r="X42" s="70">
        <v>81862.439287277972</v>
      </c>
      <c r="Y42" s="70">
        <v>76150.539465222755</v>
      </c>
      <c r="Z42" s="71">
        <v>79115.516365692602</v>
      </c>
      <c r="AA42" s="68">
        <v>80265.53369098666</v>
      </c>
      <c r="AB42" s="69">
        <v>14</v>
      </c>
      <c r="AC42" s="70">
        <v>83674.648681694147</v>
      </c>
      <c r="AD42" s="70">
        <v>76726.693744383156</v>
      </c>
      <c r="AE42" s="72">
        <v>80489.170258977989</v>
      </c>
      <c r="AF42" s="73">
        <v>2.0370757568713982E-2</v>
      </c>
      <c r="AG42" s="31" t="e">
        <f>(AA42/#REF!)^(1/4)-1</f>
        <v>#REF!</v>
      </c>
      <c r="AH42" s="74" t="str">
        <f t="shared" si="0"/>
        <v>Group revenues</v>
      </c>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row>
    <row r="43" spans="1:86" s="33" customFormat="1" x14ac:dyDescent="0.25">
      <c r="A43" s="75" t="str">
        <f>IF('[4]Configurated Planning view'!B34="","",'[4]Configurated Planning view'!B34)</f>
        <v/>
      </c>
      <c r="B43" s="25" t="s">
        <v>22</v>
      </c>
      <c r="C43" s="35" t="s">
        <v>22</v>
      </c>
      <c r="D43" s="35" t="s">
        <v>22</v>
      </c>
      <c r="E43" s="35" t="s">
        <v>22</v>
      </c>
      <c r="F43" s="36" t="s">
        <v>22</v>
      </c>
      <c r="G43" s="25" t="s">
        <v>22</v>
      </c>
      <c r="H43" s="37" t="s">
        <v>22</v>
      </c>
      <c r="I43" s="35" t="s">
        <v>22</v>
      </c>
      <c r="J43" s="35" t="s">
        <v>22</v>
      </c>
      <c r="K43" s="38" t="s">
        <v>22</v>
      </c>
      <c r="L43" s="25" t="s">
        <v>22</v>
      </c>
      <c r="M43" s="37" t="s">
        <v>22</v>
      </c>
      <c r="N43" s="35" t="s">
        <v>22</v>
      </c>
      <c r="O43" s="35" t="s">
        <v>22</v>
      </c>
      <c r="P43" s="38" t="s">
        <v>22</v>
      </c>
      <c r="Q43" s="25" t="s">
        <v>22</v>
      </c>
      <c r="R43" s="37" t="s">
        <v>22</v>
      </c>
      <c r="S43" s="35" t="s">
        <v>22</v>
      </c>
      <c r="T43" s="35" t="s">
        <v>22</v>
      </c>
      <c r="U43" s="38" t="s">
        <v>22</v>
      </c>
      <c r="V43" s="25" t="s">
        <v>22</v>
      </c>
      <c r="W43" s="37" t="s">
        <v>22</v>
      </c>
      <c r="X43" s="35" t="s">
        <v>22</v>
      </c>
      <c r="Y43" s="35" t="s">
        <v>22</v>
      </c>
      <c r="Z43" s="38" t="s">
        <v>22</v>
      </c>
      <c r="AA43" s="25" t="s">
        <v>22</v>
      </c>
      <c r="AB43" s="37" t="s">
        <v>22</v>
      </c>
      <c r="AC43" s="35" t="s">
        <v>22</v>
      </c>
      <c r="AD43" s="35" t="s">
        <v>22</v>
      </c>
      <c r="AE43" s="39" t="s">
        <v>22</v>
      </c>
      <c r="AF43" s="30"/>
      <c r="AG43" s="31"/>
      <c r="AH43" s="76" t="str">
        <f t="shared" si="0"/>
        <v/>
      </c>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row>
    <row r="44" spans="1:86" s="33" customFormat="1" x14ac:dyDescent="0.25">
      <c r="A44" s="77" t="str">
        <f>IF('[4]Configurated Planning view'!B35="","",'[4]Configurated Planning view'!B35)</f>
        <v>Net Revenues</v>
      </c>
      <c r="B44" s="25" t="s">
        <v>22</v>
      </c>
      <c r="C44" s="35" t="s">
        <v>22</v>
      </c>
      <c r="D44" s="35" t="s">
        <v>22</v>
      </c>
      <c r="E44" s="35" t="s">
        <v>22</v>
      </c>
      <c r="F44" s="36" t="s">
        <v>22</v>
      </c>
      <c r="G44" s="25" t="s">
        <v>22</v>
      </c>
      <c r="H44" s="37" t="s">
        <v>22</v>
      </c>
      <c r="I44" s="35" t="s">
        <v>22</v>
      </c>
      <c r="J44" s="35" t="s">
        <v>22</v>
      </c>
      <c r="K44" s="38" t="s">
        <v>22</v>
      </c>
      <c r="L44" s="25" t="s">
        <v>22</v>
      </c>
      <c r="M44" s="37" t="s">
        <v>22</v>
      </c>
      <c r="N44" s="35" t="s">
        <v>22</v>
      </c>
      <c r="O44" s="35" t="s">
        <v>22</v>
      </c>
      <c r="P44" s="38" t="s">
        <v>22</v>
      </c>
      <c r="Q44" s="25" t="s">
        <v>22</v>
      </c>
      <c r="R44" s="37" t="s">
        <v>22</v>
      </c>
      <c r="S44" s="35" t="s">
        <v>22</v>
      </c>
      <c r="T44" s="35" t="s">
        <v>22</v>
      </c>
      <c r="U44" s="38" t="s">
        <v>22</v>
      </c>
      <c r="V44" s="25" t="s">
        <v>22</v>
      </c>
      <c r="W44" s="37" t="s">
        <v>22</v>
      </c>
      <c r="X44" s="35" t="s">
        <v>22</v>
      </c>
      <c r="Y44" s="35" t="s">
        <v>22</v>
      </c>
      <c r="Z44" s="38" t="s">
        <v>22</v>
      </c>
      <c r="AA44" s="25" t="s">
        <v>22</v>
      </c>
      <c r="AB44" s="37" t="s">
        <v>22</v>
      </c>
      <c r="AC44" s="35" t="s">
        <v>22</v>
      </c>
      <c r="AD44" s="35" t="s">
        <v>22</v>
      </c>
      <c r="AE44" s="39" t="s">
        <v>22</v>
      </c>
      <c r="AF44" s="30"/>
      <c r="AG44" s="31"/>
      <c r="AH44" s="78" t="str">
        <f t="shared" si="0"/>
        <v>Net Revenues</v>
      </c>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row>
    <row r="45" spans="1:86" s="33" customFormat="1" x14ac:dyDescent="0.25">
      <c r="A45" s="75" t="str">
        <f>IF('[4]Configurated Planning view'!B36="","",'[4]Configurated Planning view'!B36)</f>
        <v>DE</v>
      </c>
      <c r="B45" s="25">
        <v>5061.3143663629908</v>
      </c>
      <c r="C45" s="35">
        <v>15</v>
      </c>
      <c r="D45" s="35">
        <v>5135.0689144727112</v>
      </c>
      <c r="E45" s="35">
        <v>5011.6323386037857</v>
      </c>
      <c r="F45" s="36">
        <v>5070.3262090858798</v>
      </c>
      <c r="G45" s="25">
        <v>20616.022532084222</v>
      </c>
      <c r="H45" s="37">
        <v>14</v>
      </c>
      <c r="I45" s="35">
        <v>20912.335052328915</v>
      </c>
      <c r="J45" s="35">
        <v>20345.707176828135</v>
      </c>
      <c r="K45" s="38">
        <v>20623.727769708938</v>
      </c>
      <c r="L45" s="25">
        <v>20759.086608654819</v>
      </c>
      <c r="M45" s="37">
        <v>14</v>
      </c>
      <c r="N45" s="35">
        <v>21325.401009604331</v>
      </c>
      <c r="O45" s="35">
        <v>20207.285345637731</v>
      </c>
      <c r="P45" s="38">
        <v>20752.884927848681</v>
      </c>
      <c r="Q45" s="25">
        <v>20918.907180125207</v>
      </c>
      <c r="R45" s="37">
        <v>14</v>
      </c>
      <c r="S45" s="35">
        <v>21660.411215000699</v>
      </c>
      <c r="T45" s="35">
        <v>20271.666480776614</v>
      </c>
      <c r="U45" s="38">
        <v>20924.741200455133</v>
      </c>
      <c r="V45" s="25">
        <v>21149.787554316077</v>
      </c>
      <c r="W45" s="37">
        <v>13</v>
      </c>
      <c r="X45" s="35">
        <v>21953.526066495298</v>
      </c>
      <c r="Y45" s="35">
        <v>20171.041349989875</v>
      </c>
      <c r="Z45" s="38">
        <v>21143.342981689409</v>
      </c>
      <c r="AA45" s="25">
        <v>21729.168693662665</v>
      </c>
      <c r="AB45" s="37">
        <v>9</v>
      </c>
      <c r="AC45" s="35">
        <v>22220.778405523997</v>
      </c>
      <c r="AD45" s="35">
        <v>20034.039841965066</v>
      </c>
      <c r="AE45" s="39">
        <v>21349.495705146917</v>
      </c>
      <c r="AF45" s="30">
        <v>1.3233541149239691E-2</v>
      </c>
      <c r="AG45" s="31" t="e">
        <f>(AA45/#REF!)^(1/4)-1</f>
        <v>#REF!</v>
      </c>
      <c r="AH45" s="76" t="str">
        <f t="shared" si="0"/>
        <v>DE</v>
      </c>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row>
    <row r="46" spans="1:86" s="33" customFormat="1" ht="16.5" customHeight="1" x14ac:dyDescent="0.25">
      <c r="A46" s="75" t="str">
        <f>IF('[4]Configurated Planning view'!B37="","",'[4]Configurated Planning view'!B37)</f>
        <v>USA</v>
      </c>
      <c r="B46" s="25">
        <v>8334.5227668000007</v>
      </c>
      <c r="C46" s="35">
        <v>15</v>
      </c>
      <c r="D46" s="35">
        <v>8854.3232802340863</v>
      </c>
      <c r="E46" s="35">
        <v>8049.5514095969793</v>
      </c>
      <c r="F46" s="36">
        <v>8366.6408392404937</v>
      </c>
      <c r="G46" s="25">
        <v>34817.724576852226</v>
      </c>
      <c r="H46" s="37">
        <v>14</v>
      </c>
      <c r="I46" s="35">
        <v>35672.033673862563</v>
      </c>
      <c r="J46" s="35">
        <v>33017.825661896008</v>
      </c>
      <c r="K46" s="38">
        <v>34712.425266171776</v>
      </c>
      <c r="L46" s="25">
        <v>36366.428584069217</v>
      </c>
      <c r="M46" s="37">
        <v>14</v>
      </c>
      <c r="N46" s="35">
        <v>37917.45096903979</v>
      </c>
      <c r="O46" s="35">
        <v>34159.585741990551</v>
      </c>
      <c r="P46" s="38">
        <v>36364.76766528844</v>
      </c>
      <c r="Q46" s="25">
        <v>37663.657723455188</v>
      </c>
      <c r="R46" s="37">
        <v>14</v>
      </c>
      <c r="S46" s="35">
        <v>39613.53291253213</v>
      </c>
      <c r="T46" s="35">
        <v>35138.444650210091</v>
      </c>
      <c r="U46" s="38">
        <v>37726.956456366621</v>
      </c>
      <c r="V46" s="25">
        <v>38908.821718589345</v>
      </c>
      <c r="W46" s="37">
        <v>13</v>
      </c>
      <c r="X46" s="35">
        <v>41328.144585169066</v>
      </c>
      <c r="Y46" s="35">
        <v>35863.148482766548</v>
      </c>
      <c r="Z46" s="38">
        <v>38759.692026688455</v>
      </c>
      <c r="AA46" s="25">
        <v>39542.052007165403</v>
      </c>
      <c r="AB46" s="37">
        <v>9</v>
      </c>
      <c r="AC46" s="35">
        <v>42801.240504882859</v>
      </c>
      <c r="AD46" s="35">
        <v>36159.226166882851</v>
      </c>
      <c r="AE46" s="39">
        <v>39755.904089157382</v>
      </c>
      <c r="AF46" s="30">
        <v>3.232086283749358E-2</v>
      </c>
      <c r="AG46" s="31" t="e">
        <f>(AA46/#REF!)^(1/4)-1</f>
        <v>#REF!</v>
      </c>
      <c r="AH46" s="76" t="str">
        <f t="shared" si="0"/>
        <v>USA</v>
      </c>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row>
    <row r="47" spans="1:86" s="33" customFormat="1" x14ac:dyDescent="0.25">
      <c r="A47" s="75" t="str">
        <f>IF('[4]Configurated Planning view'!B38="","",'[4]Configurated Planning view'!B38)</f>
        <v>EU</v>
      </c>
      <c r="B47" s="25">
        <v>2726.6039169853057</v>
      </c>
      <c r="C47" s="35">
        <v>15</v>
      </c>
      <c r="D47" s="35">
        <v>2798.7927660319797</v>
      </c>
      <c r="E47" s="35">
        <v>2691.0094769744669</v>
      </c>
      <c r="F47" s="36">
        <v>2731.5320329198453</v>
      </c>
      <c r="G47" s="25">
        <v>11335.416883561666</v>
      </c>
      <c r="H47" s="37">
        <v>14</v>
      </c>
      <c r="I47" s="35">
        <v>11513.698333218812</v>
      </c>
      <c r="J47" s="35">
        <v>11197.554299751017</v>
      </c>
      <c r="K47" s="38">
        <v>11341.326225012879</v>
      </c>
      <c r="L47" s="25">
        <v>11407.558703743274</v>
      </c>
      <c r="M47" s="37">
        <v>14</v>
      </c>
      <c r="N47" s="35">
        <v>11633.277742625241</v>
      </c>
      <c r="O47" s="35">
        <v>11033.242108405955</v>
      </c>
      <c r="P47" s="38">
        <v>11420.586786746395</v>
      </c>
      <c r="Q47" s="25">
        <v>11554.654918645407</v>
      </c>
      <c r="R47" s="37">
        <v>14</v>
      </c>
      <c r="S47" s="35">
        <v>11865.187637384442</v>
      </c>
      <c r="T47" s="35">
        <v>10925.23126977291</v>
      </c>
      <c r="U47" s="38">
        <v>11514.788505031258</v>
      </c>
      <c r="V47" s="25">
        <v>11701.517879367042</v>
      </c>
      <c r="W47" s="37">
        <v>13</v>
      </c>
      <c r="X47" s="35">
        <v>12504.822782835219</v>
      </c>
      <c r="Y47" s="35">
        <v>10940.011752741901</v>
      </c>
      <c r="Z47" s="38">
        <v>11676.648756838142</v>
      </c>
      <c r="AA47" s="25">
        <v>11778.103230448129</v>
      </c>
      <c r="AB47" s="37">
        <v>9</v>
      </c>
      <c r="AC47" s="35">
        <v>13204.963716685039</v>
      </c>
      <c r="AD47" s="35">
        <v>10965.055852464748</v>
      </c>
      <c r="AE47" s="39">
        <v>11850.429038472699</v>
      </c>
      <c r="AF47" s="30">
        <v>9.6235330988330148E-3</v>
      </c>
      <c r="AG47" s="31" t="e">
        <f>(AA47/#REF!)^(1/4)-1</f>
        <v>#REF!</v>
      </c>
      <c r="AH47" s="76" t="str">
        <f t="shared" si="0"/>
        <v>EU</v>
      </c>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row>
    <row r="48" spans="1:86" s="33" customFormat="1" x14ac:dyDescent="0.25">
      <c r="A48" s="75" t="s">
        <v>19</v>
      </c>
      <c r="B48" s="25">
        <v>397.47625000000005</v>
      </c>
      <c r="C48" s="35">
        <v>14</v>
      </c>
      <c r="D48" s="35">
        <v>458.61937352387702</v>
      </c>
      <c r="E48" s="35">
        <v>363.78399999999999</v>
      </c>
      <c r="F48" s="36">
        <v>405.14837367456852</v>
      </c>
      <c r="G48" s="25">
        <v>1587.9317535545024</v>
      </c>
      <c r="H48" s="37">
        <v>13</v>
      </c>
      <c r="I48" s="35">
        <v>1809.4636697247706</v>
      </c>
      <c r="J48" s="35">
        <v>1522.42</v>
      </c>
      <c r="K48" s="38">
        <v>1609.3299066701836</v>
      </c>
      <c r="L48" s="25">
        <v>1598.4517499999997</v>
      </c>
      <c r="M48" s="37">
        <v>13</v>
      </c>
      <c r="N48" s="35">
        <v>1950.9742849644786</v>
      </c>
      <c r="O48" s="35">
        <v>1525.9528</v>
      </c>
      <c r="P48" s="38">
        <v>1624.1386939755507</v>
      </c>
      <c r="Q48" s="25">
        <v>1614.5191935</v>
      </c>
      <c r="R48" s="37">
        <v>13</v>
      </c>
      <c r="S48" s="35">
        <v>1995.5215461455848</v>
      </c>
      <c r="T48" s="35">
        <v>1534.3353279999997</v>
      </c>
      <c r="U48" s="38">
        <v>1638.9717533577341</v>
      </c>
      <c r="V48" s="25">
        <v>1625.1054255075787</v>
      </c>
      <c r="W48" s="37">
        <v>12</v>
      </c>
      <c r="X48" s="35">
        <v>2013.3649618227478</v>
      </c>
      <c r="Y48" s="35">
        <v>1542.8016812799997</v>
      </c>
      <c r="Z48" s="38">
        <v>1656.1368232016873</v>
      </c>
      <c r="AA48" s="25">
        <v>1642.3786884347628</v>
      </c>
      <c r="AB48" s="37">
        <v>9</v>
      </c>
      <c r="AC48" s="35">
        <v>2017.8262599033353</v>
      </c>
      <c r="AD48" s="35">
        <v>1611.5021999999999</v>
      </c>
      <c r="AE48" s="39">
        <v>1688.3685567995969</v>
      </c>
      <c r="AF48" s="30">
        <v>8.4639244752775511E-3</v>
      </c>
      <c r="AG48" s="31"/>
      <c r="AH48" s="76"/>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row>
    <row r="49" spans="1:86" s="33" customFormat="1" x14ac:dyDescent="0.25">
      <c r="A49" s="75" t="str">
        <f>IF('[4]Configurated Planning view'!B40="","",'[4]Configurated Planning view'!B40)</f>
        <v>T-Systems</v>
      </c>
      <c r="B49" s="25">
        <v>1343.44</v>
      </c>
      <c r="C49" s="35">
        <v>15</v>
      </c>
      <c r="D49" s="35">
        <v>1410.07</v>
      </c>
      <c r="E49" s="35">
        <v>1271.202296820536</v>
      </c>
      <c r="F49" s="36">
        <v>1341.2497645789708</v>
      </c>
      <c r="G49" s="25">
        <v>5423.0684999999994</v>
      </c>
      <c r="H49" s="37">
        <v>14</v>
      </c>
      <c r="I49" s="35">
        <v>5628.79</v>
      </c>
      <c r="J49" s="35">
        <v>5184.6968114348547</v>
      </c>
      <c r="K49" s="38">
        <v>5422.3022519134256</v>
      </c>
      <c r="L49" s="25">
        <v>5367.5906870215204</v>
      </c>
      <c r="M49" s="37">
        <v>14</v>
      </c>
      <c r="N49" s="35">
        <v>5741.3658000000005</v>
      </c>
      <c r="O49" s="35">
        <v>5143.5985426308416</v>
      </c>
      <c r="P49" s="38">
        <v>5406.8318412465278</v>
      </c>
      <c r="Q49" s="25">
        <v>5366.8485433478418</v>
      </c>
      <c r="R49" s="37">
        <v>14</v>
      </c>
      <c r="S49" s="35">
        <v>5856.1931160000004</v>
      </c>
      <c r="T49" s="35">
        <v>5102.9509440000002</v>
      </c>
      <c r="U49" s="38">
        <v>5416.8080183710026</v>
      </c>
      <c r="V49" s="25">
        <v>5339.85</v>
      </c>
      <c r="W49" s="37">
        <v>13</v>
      </c>
      <c r="X49" s="35">
        <v>5973.3169783200001</v>
      </c>
      <c r="Y49" s="35">
        <v>5035.4037381259832</v>
      </c>
      <c r="Z49" s="38">
        <v>5428.9936105102788</v>
      </c>
      <c r="AA49" s="25">
        <v>5262.7692026447994</v>
      </c>
      <c r="AB49" s="37">
        <v>9</v>
      </c>
      <c r="AC49" s="35">
        <v>6092.7833178864003</v>
      </c>
      <c r="AD49" s="35">
        <v>4973.8715528139219</v>
      </c>
      <c r="AE49" s="39">
        <v>5315.4240396751948</v>
      </c>
      <c r="AF49" s="30">
        <v>-7.4730485158680526E-3</v>
      </c>
      <c r="AG49" s="31" t="e">
        <f>(AA49/#REF!)^(1/4)-1</f>
        <v>#REF!</v>
      </c>
      <c r="AH49" s="76" t="str">
        <f t="shared" si="0"/>
        <v>T-Systems</v>
      </c>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row>
    <row r="50" spans="1:86" s="33" customFormat="1" ht="15.75" thickBot="1" x14ac:dyDescent="0.3">
      <c r="A50" s="79" t="str">
        <f>IF('[4]Configurated Planning view'!B41="","",'[4]Configurated Planning view'!B41)</f>
        <v>GHS</v>
      </c>
      <c r="B50" s="80">
        <v>75.547869597865997</v>
      </c>
      <c r="C50" s="81">
        <v>14</v>
      </c>
      <c r="D50" s="82">
        <v>91.684999999999945</v>
      </c>
      <c r="E50" s="82">
        <v>44</v>
      </c>
      <c r="F50" s="83">
        <v>71.07801824176633</v>
      </c>
      <c r="G50" s="80">
        <v>278</v>
      </c>
      <c r="H50" s="81">
        <v>13</v>
      </c>
      <c r="I50" s="82">
        <v>368.09999999999991</v>
      </c>
      <c r="J50" s="82">
        <v>189.65</v>
      </c>
      <c r="K50" s="83">
        <v>275.14883230929979</v>
      </c>
      <c r="L50" s="80">
        <v>278</v>
      </c>
      <c r="M50" s="81">
        <v>13</v>
      </c>
      <c r="N50" s="82">
        <v>368.09999999999991</v>
      </c>
      <c r="O50" s="82">
        <v>187.7535</v>
      </c>
      <c r="P50" s="83">
        <v>277.50566032610703</v>
      </c>
      <c r="Q50" s="80">
        <v>276.99280559999988</v>
      </c>
      <c r="R50" s="81">
        <v>13</v>
      </c>
      <c r="S50" s="82">
        <v>394.95620985669757</v>
      </c>
      <c r="T50" s="82">
        <v>186.81473249999999</v>
      </c>
      <c r="U50" s="83">
        <v>280.53263806398587</v>
      </c>
      <c r="V50" s="80">
        <v>274.72647474399992</v>
      </c>
      <c r="W50" s="81">
        <v>12</v>
      </c>
      <c r="X50" s="82">
        <v>425.01371485933669</v>
      </c>
      <c r="Y50" s="82">
        <v>186.81473249999999</v>
      </c>
      <c r="Z50" s="83">
        <v>286.90030015098807</v>
      </c>
      <c r="AA50" s="80">
        <v>266.02389049823978</v>
      </c>
      <c r="AB50" s="81">
        <v>9</v>
      </c>
      <c r="AC50" s="82">
        <v>388.42153526210456</v>
      </c>
      <c r="AD50" s="82">
        <v>186.81473249999999</v>
      </c>
      <c r="AE50" s="84">
        <v>268.12068569884781</v>
      </c>
      <c r="AF50" s="85">
        <v>-1.0948374237489511E-2</v>
      </c>
      <c r="AG50" s="31" t="e">
        <f>(AA50/#REF!)^(1/4)-1</f>
        <v>#REF!</v>
      </c>
      <c r="AH50" s="76" t="str">
        <f t="shared" si="0"/>
        <v>GHS</v>
      </c>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row>
    <row r="51" spans="1:86" s="33" customFormat="1" x14ac:dyDescent="0.25">
      <c r="A51" s="77" t="str">
        <f>IF('[4]Configurated Planning view'!B42="","",'[4]Configurated Planning view'!B42)</f>
        <v/>
      </c>
      <c r="B51" s="25" t="s">
        <v>22</v>
      </c>
      <c r="C51" s="35" t="s">
        <v>22</v>
      </c>
      <c r="D51" s="35" t="s">
        <v>22</v>
      </c>
      <c r="E51" s="35" t="s">
        <v>22</v>
      </c>
      <c r="F51" s="36" t="s">
        <v>22</v>
      </c>
      <c r="G51" s="25"/>
      <c r="H51" s="37"/>
      <c r="I51" s="35"/>
      <c r="J51" s="35"/>
      <c r="K51" s="38" t="s">
        <v>22</v>
      </c>
      <c r="L51" s="25"/>
      <c r="M51" s="37"/>
      <c r="N51" s="35"/>
      <c r="O51" s="35"/>
      <c r="P51" s="38" t="s">
        <v>22</v>
      </c>
      <c r="Q51" s="25"/>
      <c r="R51" s="37"/>
      <c r="S51" s="35"/>
      <c r="T51" s="35"/>
      <c r="U51" s="38" t="s">
        <v>22</v>
      </c>
      <c r="V51" s="25"/>
      <c r="W51" s="37"/>
      <c r="X51" s="35"/>
      <c r="Y51" s="35"/>
      <c r="Z51" s="38" t="s">
        <v>22</v>
      </c>
      <c r="AA51" s="25"/>
      <c r="AB51" s="37"/>
      <c r="AC51" s="35"/>
      <c r="AD51" s="35"/>
      <c r="AE51" s="39" t="s">
        <v>22</v>
      </c>
      <c r="AF51" s="30"/>
      <c r="AG51" s="31"/>
      <c r="AH51" s="78" t="str">
        <f t="shared" si="0"/>
        <v/>
      </c>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row>
    <row r="52" spans="1:86" s="33" customFormat="1" x14ac:dyDescent="0.25">
      <c r="A52" s="77" t="str">
        <f>IF('[4]Configurated Planning view'!B43="","",'[4]Configurated Planning view'!B43)</f>
        <v>Adj. EBITDA</v>
      </c>
      <c r="B52" s="25" t="s">
        <v>22</v>
      </c>
      <c r="C52" s="35" t="s">
        <v>22</v>
      </c>
      <c r="D52" s="35" t="s">
        <v>22</v>
      </c>
      <c r="E52" s="35" t="s">
        <v>22</v>
      </c>
      <c r="F52" s="36" t="s">
        <v>22</v>
      </c>
      <c r="G52" s="25"/>
      <c r="H52" s="37"/>
      <c r="I52" s="35"/>
      <c r="J52" s="35"/>
      <c r="K52" s="38" t="s">
        <v>22</v>
      </c>
      <c r="L52" s="25"/>
      <c r="M52" s="37"/>
      <c r="N52" s="35"/>
      <c r="O52" s="35"/>
      <c r="P52" s="38" t="s">
        <v>22</v>
      </c>
      <c r="Q52" s="25"/>
      <c r="R52" s="37"/>
      <c r="S52" s="35"/>
      <c r="T52" s="35"/>
      <c r="U52" s="38" t="s">
        <v>22</v>
      </c>
      <c r="V52" s="25"/>
      <c r="W52" s="37"/>
      <c r="X52" s="35"/>
      <c r="Y52" s="35"/>
      <c r="Z52" s="38" t="s">
        <v>22</v>
      </c>
      <c r="AA52" s="25"/>
      <c r="AB52" s="37"/>
      <c r="AC52" s="35"/>
      <c r="AD52" s="35"/>
      <c r="AE52" s="39" t="s">
        <v>22</v>
      </c>
      <c r="AF52" s="30"/>
      <c r="AG52" s="31"/>
      <c r="AH52" s="78" t="str">
        <f t="shared" si="0"/>
        <v>Adj. EBITDA</v>
      </c>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row>
    <row r="53" spans="1:86" s="33" customFormat="1" x14ac:dyDescent="0.25">
      <c r="A53" s="61" t="str">
        <f>IF('[4]Configurated Planning view'!B44="","",'[4]Configurated Planning view'!B44)</f>
        <v>DE</v>
      </c>
      <c r="B53" s="25">
        <v>2110.8266116941786</v>
      </c>
      <c r="C53" s="26">
        <v>22</v>
      </c>
      <c r="D53" s="27">
        <v>2163.1499999999996</v>
      </c>
      <c r="E53" s="27">
        <v>2073.2526809167612</v>
      </c>
      <c r="F53" s="28">
        <v>2112.5887981377932</v>
      </c>
      <c r="G53" s="25">
        <v>8606.2808589250017</v>
      </c>
      <c r="H53" s="26">
        <v>21</v>
      </c>
      <c r="I53" s="27">
        <v>8741.4336579287119</v>
      </c>
      <c r="J53" s="27">
        <v>8397</v>
      </c>
      <c r="K53" s="28">
        <v>8614.696881316353</v>
      </c>
      <c r="L53" s="25">
        <v>8853.1561754500945</v>
      </c>
      <c r="M53" s="26">
        <v>20</v>
      </c>
      <c r="N53" s="27">
        <v>9100.760361157425</v>
      </c>
      <c r="O53" s="27">
        <v>8596.7122512599344</v>
      </c>
      <c r="P53" s="28">
        <v>8832.2159233248458</v>
      </c>
      <c r="Q53" s="25">
        <v>9027.6306622055454</v>
      </c>
      <c r="R53" s="26">
        <v>20</v>
      </c>
      <c r="S53" s="27">
        <v>9676.1312214157333</v>
      </c>
      <c r="T53" s="27">
        <v>8586.9249184360979</v>
      </c>
      <c r="U53" s="28">
        <v>9021.4463871157786</v>
      </c>
      <c r="V53" s="25">
        <v>9350.0298527349714</v>
      </c>
      <c r="W53" s="26">
        <v>19</v>
      </c>
      <c r="X53" s="27">
        <v>9997.4568109167158</v>
      </c>
      <c r="Y53" s="27">
        <v>8679.1707149090762</v>
      </c>
      <c r="Z53" s="28">
        <v>9213.7045376178503</v>
      </c>
      <c r="AA53" s="25">
        <v>9558.442594141512</v>
      </c>
      <c r="AB53" s="26">
        <v>14</v>
      </c>
      <c r="AC53" s="27">
        <v>10202.633826963896</v>
      </c>
      <c r="AD53" s="27">
        <v>8796.8177565366914</v>
      </c>
      <c r="AE53" s="29">
        <v>9434.9650107096768</v>
      </c>
      <c r="AF53" s="30">
        <v>2.6580251363525376E-2</v>
      </c>
      <c r="AG53" s="31" t="e">
        <f>(AA53/#REF!)^(1/4)-1</f>
        <v>#REF!</v>
      </c>
      <c r="AH53" s="32" t="str">
        <f t="shared" si="0"/>
        <v>DE</v>
      </c>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row>
    <row r="54" spans="1:86" s="33" customFormat="1" x14ac:dyDescent="0.25">
      <c r="A54" s="61" t="str">
        <f>IF('[4]Configurated Planning view'!B45="","",'[4]Configurated Planning view'!B45)</f>
        <v>USA</v>
      </c>
      <c r="B54" s="25">
        <v>2269.0097035206918</v>
      </c>
      <c r="C54" s="26">
        <v>22</v>
      </c>
      <c r="D54" s="27">
        <v>2605</v>
      </c>
      <c r="E54" s="27">
        <v>2115.2712313569214</v>
      </c>
      <c r="F54" s="28">
        <v>2271.8518444068513</v>
      </c>
      <c r="G54" s="25">
        <v>9303.4742776776511</v>
      </c>
      <c r="H54" s="26">
        <v>21</v>
      </c>
      <c r="I54" s="27">
        <v>10684</v>
      </c>
      <c r="J54" s="27">
        <v>8801.6131116658362</v>
      </c>
      <c r="K54" s="28">
        <v>9347.0589988744614</v>
      </c>
      <c r="L54" s="25">
        <v>10006.277049658713</v>
      </c>
      <c r="M54" s="26">
        <v>20</v>
      </c>
      <c r="N54" s="27">
        <v>10580.272467575582</v>
      </c>
      <c r="O54" s="27">
        <v>9298.5857870365016</v>
      </c>
      <c r="P54" s="28">
        <v>9985.0554220303875</v>
      </c>
      <c r="Q54" s="25">
        <v>10678.988491751405</v>
      </c>
      <c r="R54" s="26">
        <v>20</v>
      </c>
      <c r="S54" s="27">
        <v>11515.940012625257</v>
      </c>
      <c r="T54" s="27">
        <v>9442.0074302461981</v>
      </c>
      <c r="U54" s="28">
        <v>10559.464056568177</v>
      </c>
      <c r="V54" s="25">
        <v>11143.460584985747</v>
      </c>
      <c r="W54" s="26">
        <v>19</v>
      </c>
      <c r="X54" s="27">
        <v>12116.249821489042</v>
      </c>
      <c r="Y54" s="27">
        <v>9590.84861508834</v>
      </c>
      <c r="Z54" s="28">
        <v>11019.815705380934</v>
      </c>
      <c r="AA54" s="25">
        <v>11605.086741809255</v>
      </c>
      <c r="AB54" s="26">
        <v>14</v>
      </c>
      <c r="AC54" s="27">
        <v>12507.143832670654</v>
      </c>
      <c r="AD54" s="27">
        <v>9673.6079939132505</v>
      </c>
      <c r="AE54" s="29">
        <v>11528.203562913413</v>
      </c>
      <c r="AF54" s="30">
        <v>5.6819474011046145E-2</v>
      </c>
      <c r="AG54" s="31" t="e">
        <f>(AA54/#REF!)^(1/4)-1</f>
        <v>#REF!</v>
      </c>
      <c r="AH54" s="32" t="str">
        <f t="shared" si="0"/>
        <v>USA</v>
      </c>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row>
    <row r="55" spans="1:86" s="33" customFormat="1" x14ac:dyDescent="0.25">
      <c r="A55" s="54" t="str">
        <f>IF('[4]Configurated Planning view'!B46="","",'[4]Configurated Planning view'!B46)</f>
        <v xml:space="preserve">     $</v>
      </c>
      <c r="B55" s="25">
        <v>2804.7097987490197</v>
      </c>
      <c r="C55" s="35">
        <v>19</v>
      </c>
      <c r="D55" s="35">
        <v>2985.3548542616591</v>
      </c>
      <c r="E55" s="35">
        <v>2599.2452890913846</v>
      </c>
      <c r="F55" s="36">
        <v>2815.9458906937084</v>
      </c>
      <c r="G55" s="25">
        <v>11585.726129498198</v>
      </c>
      <c r="H55" s="37">
        <v>18</v>
      </c>
      <c r="I55" s="35">
        <v>12028.25011993628</v>
      </c>
      <c r="J55" s="35">
        <v>11279.483886699751</v>
      </c>
      <c r="K55" s="38">
        <v>11631.155607405237</v>
      </c>
      <c r="L55" s="25">
        <v>12537.874873863235</v>
      </c>
      <c r="M55" s="37">
        <v>18</v>
      </c>
      <c r="N55" s="35">
        <v>13085.387230598899</v>
      </c>
      <c r="O55" s="35">
        <v>11805.057061200003</v>
      </c>
      <c r="P55" s="38">
        <v>12518.08471739241</v>
      </c>
      <c r="Q55" s="25">
        <v>13262.239692801235</v>
      </c>
      <c r="R55" s="37">
        <v>18</v>
      </c>
      <c r="S55" s="35">
        <v>14167.677132865765</v>
      </c>
      <c r="T55" s="35">
        <v>12507.70727824039</v>
      </c>
      <c r="U55" s="38">
        <v>13273.246466862487</v>
      </c>
      <c r="V55" s="25">
        <v>14019.054747310052</v>
      </c>
      <c r="W55" s="37">
        <v>17</v>
      </c>
      <c r="X55" s="35">
        <v>14906.218280383919</v>
      </c>
      <c r="Y55" s="35">
        <v>12926.935251561588</v>
      </c>
      <c r="Z55" s="38">
        <v>13896.874492609413</v>
      </c>
      <c r="AA55" s="25">
        <v>14607.52026685923</v>
      </c>
      <c r="AB55" s="37">
        <v>13</v>
      </c>
      <c r="AC55" s="35">
        <v>15387.122152540282</v>
      </c>
      <c r="AD55" s="35">
        <v>13826.229586272866</v>
      </c>
      <c r="AE55" s="39">
        <v>14573.448974003219</v>
      </c>
      <c r="AF55" s="30">
        <v>5.9652116348785755E-2</v>
      </c>
      <c r="AG55" s="31" t="e">
        <f>(AA55/#REF!)^(1/4)-1</f>
        <v>#REF!</v>
      </c>
      <c r="AH55" s="40" t="str">
        <f t="shared" si="0"/>
        <v xml:space="preserve">     $</v>
      </c>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row>
    <row r="56" spans="1:86" s="33" customFormat="1" x14ac:dyDescent="0.25">
      <c r="A56" s="54" t="str">
        <f>IF('[4]Configurated Planning view'!B47="","",'[4]Configurated Planning view'!B47)</f>
        <v xml:space="preserve">     $ Ex handset leasing</v>
      </c>
      <c r="B56" s="25">
        <v>2641.4470446379692</v>
      </c>
      <c r="C56" s="35">
        <v>12</v>
      </c>
      <c r="D56" s="35">
        <v>2845.4491459494811</v>
      </c>
      <c r="E56" s="35">
        <v>2422.3049726388267</v>
      </c>
      <c r="F56" s="36">
        <v>2640.0328026091706</v>
      </c>
      <c r="G56" s="25">
        <v>10876.657898128502</v>
      </c>
      <c r="H56" s="37">
        <v>12</v>
      </c>
      <c r="I56" s="35">
        <v>11427.710466678898</v>
      </c>
      <c r="J56" s="35">
        <v>10577.921780204309</v>
      </c>
      <c r="K56" s="38">
        <v>10919.263911726897</v>
      </c>
      <c r="L56" s="25">
        <v>11803.094903703361</v>
      </c>
      <c r="M56" s="37">
        <v>12</v>
      </c>
      <c r="N56" s="35">
        <v>12457.385103000001</v>
      </c>
      <c r="O56" s="35">
        <v>11275.675895062268</v>
      </c>
      <c r="P56" s="38">
        <v>11843.360775152809</v>
      </c>
      <c r="Q56" s="25">
        <v>12480.993780457859</v>
      </c>
      <c r="R56" s="37">
        <v>12</v>
      </c>
      <c r="S56" s="35">
        <v>13517.677132865765</v>
      </c>
      <c r="T56" s="35">
        <v>11880.691745748552</v>
      </c>
      <c r="U56" s="38">
        <v>12665.363628560344</v>
      </c>
      <c r="V56" s="25">
        <v>13129.23881380694</v>
      </c>
      <c r="W56" s="37">
        <v>11</v>
      </c>
      <c r="X56" s="35">
        <v>14256.218280383919</v>
      </c>
      <c r="Y56" s="35">
        <v>12487.03334627609</v>
      </c>
      <c r="Z56" s="38">
        <v>13291.329489087388</v>
      </c>
      <c r="AA56" s="25">
        <v>13993.669912958407</v>
      </c>
      <c r="AB56" s="37">
        <v>9</v>
      </c>
      <c r="AC56" s="35">
        <v>14829.469314182254</v>
      </c>
      <c r="AD56" s="35">
        <v>13033.745501542888</v>
      </c>
      <c r="AE56" s="39">
        <v>13983.879732305018</v>
      </c>
      <c r="AF56" s="30">
        <v>6.5023128293572707E-2</v>
      </c>
      <c r="AG56" s="31"/>
      <c r="AH56" s="40" t="str">
        <f t="shared" si="0"/>
        <v xml:space="preserve">     $ Ex handset leasing</v>
      </c>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row>
    <row r="57" spans="1:86" s="33" customFormat="1" x14ac:dyDescent="0.25">
      <c r="A57" s="61" t="str">
        <f>IF('[4]Configurated Planning view'!B48="","",'[4]Configurated Planning view'!B48)</f>
        <v>EU</v>
      </c>
      <c r="B57" s="25">
        <v>908.64936738203266</v>
      </c>
      <c r="C57" s="26">
        <v>21</v>
      </c>
      <c r="D57" s="27">
        <v>933.21991346545292</v>
      </c>
      <c r="E57" s="27">
        <v>676</v>
      </c>
      <c r="F57" s="27">
        <v>894.96385544036514</v>
      </c>
      <c r="G57" s="25">
        <v>3806.3511836245343</v>
      </c>
      <c r="H57" s="26">
        <v>20</v>
      </c>
      <c r="I57" s="27">
        <v>3887.8897997255799</v>
      </c>
      <c r="J57" s="27">
        <v>2999</v>
      </c>
      <c r="K57" s="28">
        <v>3766.992120279911</v>
      </c>
      <c r="L57" s="25">
        <v>3873.0412571539832</v>
      </c>
      <c r="M57" s="26">
        <v>19</v>
      </c>
      <c r="N57" s="27">
        <v>4030.868991419547</v>
      </c>
      <c r="O57" s="27">
        <v>3718.825544900842</v>
      </c>
      <c r="P57" s="28">
        <v>3868.9587630752344</v>
      </c>
      <c r="Q57" s="25">
        <v>3929.8529795328163</v>
      </c>
      <c r="R57" s="26">
        <v>19</v>
      </c>
      <c r="S57" s="27">
        <v>4109.8888781558226</v>
      </c>
      <c r="T57" s="27">
        <v>3738.0910051638762</v>
      </c>
      <c r="U57" s="28">
        <v>3921.4588657316581</v>
      </c>
      <c r="V57" s="25">
        <v>4008.9154414510804</v>
      </c>
      <c r="W57" s="26">
        <v>18</v>
      </c>
      <c r="X57" s="27">
        <v>4202.1851268184773</v>
      </c>
      <c r="Y57" s="27">
        <v>3760.1557551060141</v>
      </c>
      <c r="Z57" s="28">
        <v>4010.7150792047646</v>
      </c>
      <c r="AA57" s="25">
        <v>4116.0934619623349</v>
      </c>
      <c r="AB57" s="26">
        <v>13</v>
      </c>
      <c r="AC57" s="27">
        <v>4256.0174706896523</v>
      </c>
      <c r="AD57" s="27">
        <v>3781.8373486437176</v>
      </c>
      <c r="AE57" s="29">
        <v>4081.2181689737745</v>
      </c>
      <c r="AF57" s="30">
        <v>1.9750890285581191E-2</v>
      </c>
      <c r="AG57" s="31" t="e">
        <f>(AA57/#REF!)^(1/4)-1</f>
        <v>#REF!</v>
      </c>
      <c r="AH57" s="32" t="str">
        <f t="shared" si="0"/>
        <v>EU</v>
      </c>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row>
    <row r="58" spans="1:86" s="33" customFormat="1" x14ac:dyDescent="0.25">
      <c r="A58" s="54" t="str">
        <f>IF('[4]Configurated Planning view'!B49="","",'[4]Configurated Planning view'!B49)</f>
        <v>Poland</v>
      </c>
      <c r="B58" s="25">
        <v>102.84218567115769</v>
      </c>
      <c r="C58" s="35">
        <v>19</v>
      </c>
      <c r="D58" s="35">
        <v>110.20694841658099</v>
      </c>
      <c r="E58" s="35">
        <v>87.445755558549976</v>
      </c>
      <c r="F58" s="36">
        <v>101.08988462752022</v>
      </c>
      <c r="G58" s="25">
        <v>426.712036614</v>
      </c>
      <c r="H58" s="37">
        <v>19</v>
      </c>
      <c r="I58" s="35">
        <v>476.98006143190048</v>
      </c>
      <c r="J58" s="35">
        <v>361.74292414249715</v>
      </c>
      <c r="K58" s="38">
        <v>420.16468643278296</v>
      </c>
      <c r="L58" s="25">
        <v>429.16750474491369</v>
      </c>
      <c r="M58" s="37">
        <v>19</v>
      </c>
      <c r="N58" s="35">
        <v>493.51586451206083</v>
      </c>
      <c r="O58" s="35">
        <v>357.81359119150659</v>
      </c>
      <c r="P58" s="38">
        <v>425.60915982446431</v>
      </c>
      <c r="Q58" s="25">
        <v>426.64740966218744</v>
      </c>
      <c r="R58" s="37">
        <v>19</v>
      </c>
      <c r="S58" s="35">
        <v>546.82834037924533</v>
      </c>
      <c r="T58" s="35">
        <v>365.34574755562898</v>
      </c>
      <c r="U58" s="38">
        <v>433.8283977912975</v>
      </c>
      <c r="V58" s="25">
        <v>447.090814233733</v>
      </c>
      <c r="W58" s="37">
        <v>17</v>
      </c>
      <c r="X58" s="35">
        <v>606.1714131512565</v>
      </c>
      <c r="Y58" s="35">
        <v>376.6066829589488</v>
      </c>
      <c r="Z58" s="38">
        <v>444.0476462156268</v>
      </c>
      <c r="AA58" s="25">
        <v>458.48512241776359</v>
      </c>
      <c r="AB58" s="37">
        <v>14</v>
      </c>
      <c r="AC58" s="35">
        <v>668.50555374945463</v>
      </c>
      <c r="AD58" s="35">
        <v>386.21442611243384</v>
      </c>
      <c r="AE58" s="39">
        <v>466.04067292527827</v>
      </c>
      <c r="AF58" s="30">
        <v>1.8116764136890673E-2</v>
      </c>
      <c r="AG58" s="31" t="e">
        <f>(AA58/#REF!)^(1/4)-1</f>
        <v>#REF!</v>
      </c>
      <c r="AH58" s="40" t="str">
        <f t="shared" si="0"/>
        <v>Poland</v>
      </c>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row>
    <row r="59" spans="1:86" s="33" customFormat="1" x14ac:dyDescent="0.25">
      <c r="A59" s="62" t="str">
        <f>IF('[4]Configurated Planning view'!B50="","",'[4]Configurated Planning view'!B50)</f>
        <v>Czechs</v>
      </c>
      <c r="B59" s="25">
        <v>105.20067223060929</v>
      </c>
      <c r="C59" s="35">
        <v>19</v>
      </c>
      <c r="D59" s="35">
        <v>110.13100954842415</v>
      </c>
      <c r="E59" s="35">
        <v>99.260032334601988</v>
      </c>
      <c r="F59" s="36">
        <v>104.75943592770135</v>
      </c>
      <c r="G59" s="25">
        <v>431.0079348134787</v>
      </c>
      <c r="H59" s="37">
        <v>19</v>
      </c>
      <c r="I59" s="35">
        <v>443.97017327322624</v>
      </c>
      <c r="J59" s="35">
        <v>393.92594988880182</v>
      </c>
      <c r="K59" s="38">
        <v>427.4818450317872</v>
      </c>
      <c r="L59" s="25">
        <v>435.95534789444127</v>
      </c>
      <c r="M59" s="37">
        <v>19</v>
      </c>
      <c r="N59" s="35">
        <v>457.42291349357822</v>
      </c>
      <c r="O59" s="35">
        <v>398.10345703187176</v>
      </c>
      <c r="P59" s="38">
        <v>435.63775069921269</v>
      </c>
      <c r="Q59" s="25">
        <v>440.31490137338562</v>
      </c>
      <c r="R59" s="37">
        <v>19</v>
      </c>
      <c r="S59" s="35">
        <v>470.61991367289949</v>
      </c>
      <c r="T59" s="35">
        <v>402.28097638662246</v>
      </c>
      <c r="U59" s="38">
        <v>441.29291177309625</v>
      </c>
      <c r="V59" s="25">
        <v>447.07262432405349</v>
      </c>
      <c r="W59" s="37">
        <v>17</v>
      </c>
      <c r="X59" s="35">
        <v>491.41239037816604</v>
      </c>
      <c r="Y59" s="35">
        <v>406.88797989556065</v>
      </c>
      <c r="Z59" s="38">
        <v>449.80280200926444</v>
      </c>
      <c r="AA59" s="25">
        <v>448.95118811638832</v>
      </c>
      <c r="AB59" s="37">
        <v>14</v>
      </c>
      <c r="AC59" s="35">
        <v>484.91446636135782</v>
      </c>
      <c r="AD59" s="35">
        <v>430.91490932933192</v>
      </c>
      <c r="AE59" s="39">
        <v>452.47341358840816</v>
      </c>
      <c r="AF59" s="30">
        <v>1.024908302599381E-2</v>
      </c>
      <c r="AG59" s="31" t="e">
        <f>(AA59/#REF!)^(1/4)-1</f>
        <v>#REF!</v>
      </c>
      <c r="AH59" s="63" t="str">
        <f t="shared" si="0"/>
        <v>Czechs</v>
      </c>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row>
    <row r="60" spans="1:86" s="33" customFormat="1" x14ac:dyDescent="0.25">
      <c r="A60" s="54" t="str">
        <f>IF('[4]Configurated Planning view'!B51="","",'[4]Configurated Planning view'!B51)</f>
        <v>Austria</v>
      </c>
      <c r="B60" s="25">
        <v>78.249600000000001</v>
      </c>
      <c r="C60" s="35">
        <v>19</v>
      </c>
      <c r="D60" s="35">
        <v>103.74447704000004</v>
      </c>
      <c r="E60" s="35">
        <v>65.961999999999989</v>
      </c>
      <c r="F60" s="36">
        <v>79.73809654317553</v>
      </c>
      <c r="G60" s="25">
        <v>278.19569999999999</v>
      </c>
      <c r="H60" s="37">
        <v>19</v>
      </c>
      <c r="I60" s="35">
        <v>368.48441749946608</v>
      </c>
      <c r="J60" s="35">
        <v>222.2328</v>
      </c>
      <c r="K60" s="38">
        <v>287.31854675902429</v>
      </c>
      <c r="L60" s="25">
        <v>304.80598800000001</v>
      </c>
      <c r="M60" s="37">
        <v>19</v>
      </c>
      <c r="N60" s="35">
        <v>468.74247218320716</v>
      </c>
      <c r="O60" s="35">
        <v>226.67745600000001</v>
      </c>
      <c r="P60" s="38">
        <v>312.33663109476328</v>
      </c>
      <c r="Q60" s="25">
        <v>310.49864999999994</v>
      </c>
      <c r="R60" s="37">
        <v>19</v>
      </c>
      <c r="S60" s="35">
        <v>495.91069409207375</v>
      </c>
      <c r="T60" s="35">
        <v>228.94423055999999</v>
      </c>
      <c r="U60" s="38">
        <v>319.61428869954682</v>
      </c>
      <c r="V60" s="25">
        <v>322.85068653732964</v>
      </c>
      <c r="W60" s="37">
        <v>17</v>
      </c>
      <c r="X60" s="35">
        <v>520.39726661213035</v>
      </c>
      <c r="Y60" s="35">
        <v>228.94423055999999</v>
      </c>
      <c r="Z60" s="38">
        <v>330.33890438408167</v>
      </c>
      <c r="AA60" s="25">
        <v>316.81029095701814</v>
      </c>
      <c r="AB60" s="37">
        <v>14</v>
      </c>
      <c r="AC60" s="35">
        <v>530.43524567801842</v>
      </c>
      <c r="AD60" s="35">
        <v>228.94423055999999</v>
      </c>
      <c r="AE60" s="39">
        <v>336.75843277834622</v>
      </c>
      <c r="AF60" s="30">
        <v>3.3028294278248493E-2</v>
      </c>
      <c r="AG60" s="31" t="e">
        <f>(AA60/#REF!)^(1/4)-1</f>
        <v>#REF!</v>
      </c>
      <c r="AH60" s="40" t="str">
        <f t="shared" si="0"/>
        <v>Austria</v>
      </c>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row>
    <row r="61" spans="1:86" s="33" customFormat="1" x14ac:dyDescent="0.25">
      <c r="A61" s="54" t="str">
        <f>IF('[4]Configurated Planning view'!B52="","",'[4]Configurated Planning view'!B52)</f>
        <v>Greece</v>
      </c>
      <c r="B61" s="25">
        <v>274.97908456772984</v>
      </c>
      <c r="C61" s="35">
        <v>18</v>
      </c>
      <c r="D61" s="35">
        <v>321.76958969999998</v>
      </c>
      <c r="E61" s="35">
        <v>265.202</v>
      </c>
      <c r="F61" s="36">
        <v>275.97861188333331</v>
      </c>
      <c r="G61" s="25">
        <v>1148.8096382319618</v>
      </c>
      <c r="H61" s="37">
        <v>18</v>
      </c>
      <c r="I61" s="35">
        <v>1394.4815807446935</v>
      </c>
      <c r="J61" s="35">
        <v>1126.8531023772723</v>
      </c>
      <c r="K61" s="38">
        <v>1164.8735504644362</v>
      </c>
      <c r="L61" s="25">
        <v>1163.1970494542675</v>
      </c>
      <c r="M61" s="37">
        <v>18</v>
      </c>
      <c r="N61" s="35">
        <v>1396.584692888418</v>
      </c>
      <c r="O61" s="35">
        <v>1105.6814275940196</v>
      </c>
      <c r="P61" s="38">
        <v>1173.0678780385945</v>
      </c>
      <c r="Q61" s="25">
        <v>1173.9929924583607</v>
      </c>
      <c r="R61" s="37">
        <v>18</v>
      </c>
      <c r="S61" s="35">
        <v>1403.5676163528599</v>
      </c>
      <c r="T61" s="35">
        <v>1109.1442858722928</v>
      </c>
      <c r="U61" s="38">
        <v>1183.6287800718269</v>
      </c>
      <c r="V61" s="25">
        <v>1192.9579543143741</v>
      </c>
      <c r="W61" s="37">
        <v>16</v>
      </c>
      <c r="X61" s="35">
        <v>1410.5854544346241</v>
      </c>
      <c r="Y61" s="35">
        <v>1155.9786466846426</v>
      </c>
      <c r="Z61" s="38">
        <v>1220.1350416583634</v>
      </c>
      <c r="AA61" s="25">
        <v>1208.1940624243282</v>
      </c>
      <c r="AB61" s="37">
        <v>13</v>
      </c>
      <c r="AC61" s="35">
        <v>1417.638381706797</v>
      </c>
      <c r="AD61" s="35">
        <v>1177.2576928241826</v>
      </c>
      <c r="AE61" s="39">
        <v>1227.6033531684734</v>
      </c>
      <c r="AF61" s="30">
        <v>1.2679822099220583E-2</v>
      </c>
      <c r="AG61" s="31" t="e">
        <f>(AA61/#REF!)^(1/4)-1</f>
        <v>#REF!</v>
      </c>
      <c r="AH61" s="63" t="str">
        <f t="shared" si="0"/>
        <v>Greece</v>
      </c>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row>
    <row r="62" spans="1:86" s="33" customFormat="1" x14ac:dyDescent="0.25">
      <c r="A62" s="54" t="str">
        <f>IF('[4]Configurated Planning view'!B53="","",'[4]Configurated Planning view'!B53)</f>
        <v>Hungary</v>
      </c>
      <c r="B62" s="25">
        <v>121.47520000000002</v>
      </c>
      <c r="C62" s="35">
        <v>19</v>
      </c>
      <c r="D62" s="35">
        <v>137.25958229492252</v>
      </c>
      <c r="E62" s="35">
        <v>111.32876351533616</v>
      </c>
      <c r="F62" s="36">
        <v>123.58980027425076</v>
      </c>
      <c r="G62" s="25">
        <v>555.9865933858689</v>
      </c>
      <c r="H62" s="37">
        <v>19</v>
      </c>
      <c r="I62" s="35">
        <v>579.43746522155539</v>
      </c>
      <c r="J62" s="35">
        <v>521.67315896916978</v>
      </c>
      <c r="K62" s="38">
        <v>556.39348568882247</v>
      </c>
      <c r="L62" s="25">
        <v>568.63426529999992</v>
      </c>
      <c r="M62" s="37">
        <v>19</v>
      </c>
      <c r="N62" s="35">
        <v>607.83513600000003</v>
      </c>
      <c r="O62" s="35">
        <v>512.329180668513</v>
      </c>
      <c r="P62" s="38">
        <v>563.47391120494979</v>
      </c>
      <c r="Q62" s="25">
        <v>575.45631335382143</v>
      </c>
      <c r="R62" s="37">
        <v>19</v>
      </c>
      <c r="S62" s="35">
        <v>626.02300128779279</v>
      </c>
      <c r="T62" s="35">
        <v>438.38057248086955</v>
      </c>
      <c r="U62" s="38">
        <v>568.8028439463485</v>
      </c>
      <c r="V62" s="25">
        <v>589.05769144217652</v>
      </c>
      <c r="W62" s="37">
        <v>17</v>
      </c>
      <c r="X62" s="35">
        <v>658.42624753979817</v>
      </c>
      <c r="Y62" s="35">
        <v>369.10401713946487</v>
      </c>
      <c r="Z62" s="38">
        <v>581.7219616424735</v>
      </c>
      <c r="AA62" s="25">
        <v>577.35185272561409</v>
      </c>
      <c r="AB62" s="37">
        <v>14</v>
      </c>
      <c r="AC62" s="35">
        <v>675.27573598886408</v>
      </c>
      <c r="AD62" s="35">
        <v>346.27717120111055</v>
      </c>
      <c r="AE62" s="39">
        <v>581.4485779008902</v>
      </c>
      <c r="AF62" s="30">
        <v>9.4714974176055566E-3</v>
      </c>
      <c r="AG62" s="31" t="e">
        <f>(AA62/#REF!)^(1/4)-1</f>
        <v>#REF!</v>
      </c>
      <c r="AH62" s="63" t="str">
        <f t="shared" si="0"/>
        <v>Hungary</v>
      </c>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row>
    <row r="63" spans="1:86" s="33" customFormat="1" ht="18" customHeight="1" x14ac:dyDescent="0.25">
      <c r="A63" s="54" t="str">
        <f>IF('[4]Configurated Planning view'!B54="","",'[4]Configurated Planning view'!B54)</f>
        <v>Slovakia</v>
      </c>
      <c r="B63" s="25">
        <v>76.885199999999998</v>
      </c>
      <c r="C63" s="35">
        <v>19</v>
      </c>
      <c r="D63" s="35">
        <v>80.08</v>
      </c>
      <c r="E63" s="35">
        <v>74.579399999999993</v>
      </c>
      <c r="F63" s="36">
        <v>76.841232555074342</v>
      </c>
      <c r="G63" s="25">
        <v>312.55539516106694</v>
      </c>
      <c r="H63" s="37">
        <v>19</v>
      </c>
      <c r="I63" s="35">
        <v>320.56819083439848</v>
      </c>
      <c r="J63" s="35">
        <v>293.21600000000001</v>
      </c>
      <c r="K63" s="38">
        <v>311.0829398870253</v>
      </c>
      <c r="L63" s="25">
        <v>310.26420464</v>
      </c>
      <c r="M63" s="37">
        <v>19</v>
      </c>
      <c r="N63" s="35">
        <v>325.43852278080999</v>
      </c>
      <c r="O63" s="35">
        <v>258.88371400522186</v>
      </c>
      <c r="P63" s="38">
        <v>310.03255585753124</v>
      </c>
      <c r="Q63" s="25">
        <v>312.58902499999994</v>
      </c>
      <c r="R63" s="37">
        <v>19</v>
      </c>
      <c r="S63" s="35">
        <v>330.14426933355116</v>
      </c>
      <c r="T63" s="35">
        <v>254.21545514527412</v>
      </c>
      <c r="U63" s="38">
        <v>311.28413234289951</v>
      </c>
      <c r="V63" s="25">
        <v>315.87653734675825</v>
      </c>
      <c r="W63" s="37">
        <v>17</v>
      </c>
      <c r="X63" s="35">
        <v>336.03184438007662</v>
      </c>
      <c r="Y63" s="35">
        <v>249.50051369672681</v>
      </c>
      <c r="Z63" s="38">
        <v>314.24188860432724</v>
      </c>
      <c r="AA63" s="25">
        <v>316.70462917335175</v>
      </c>
      <c r="AB63" s="37">
        <v>14</v>
      </c>
      <c r="AC63" s="35">
        <v>343.58035321555013</v>
      </c>
      <c r="AD63" s="35">
        <v>244.7384228336941</v>
      </c>
      <c r="AE63" s="39">
        <v>315.72440084538181</v>
      </c>
      <c r="AF63" s="30">
        <v>3.3024040504476826E-3</v>
      </c>
      <c r="AG63" s="31" t="e">
        <f>(AA63/#REF!)^(1/4)-1</f>
        <v>#REF!</v>
      </c>
      <c r="AH63" s="63" t="str">
        <f t="shared" si="0"/>
        <v>Slovakia</v>
      </c>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row>
    <row r="64" spans="1:86" s="33" customFormat="1" x14ac:dyDescent="0.25">
      <c r="A64" s="54" t="str">
        <f>IF('[4]Configurated Planning view'!B55="","",'[4]Configurated Planning view'!B55)</f>
        <v>Croatia</v>
      </c>
      <c r="B64" s="25">
        <v>86.720892500000005</v>
      </c>
      <c r="C64" s="35">
        <v>19</v>
      </c>
      <c r="D64" s="35">
        <v>93.779937557452399</v>
      </c>
      <c r="E64" s="35">
        <v>81.081864156657119</v>
      </c>
      <c r="F64" s="36">
        <v>87.596609903327462</v>
      </c>
      <c r="G64" s="25">
        <v>388.04</v>
      </c>
      <c r="H64" s="37">
        <v>19</v>
      </c>
      <c r="I64" s="35">
        <v>399.45538891824015</v>
      </c>
      <c r="J64" s="35">
        <v>367.66489747910151</v>
      </c>
      <c r="K64" s="38">
        <v>385.89434135187878</v>
      </c>
      <c r="L64" s="25">
        <v>389.10034619683171</v>
      </c>
      <c r="M64" s="37">
        <v>19</v>
      </c>
      <c r="N64" s="35">
        <v>411.44489828382558</v>
      </c>
      <c r="O64" s="35">
        <v>369.60746851875649</v>
      </c>
      <c r="P64" s="38">
        <v>388.13957457005455</v>
      </c>
      <c r="Q64" s="25">
        <v>392.03635331091937</v>
      </c>
      <c r="R64" s="37">
        <v>19</v>
      </c>
      <c r="S64" s="35">
        <v>423.64913918482785</v>
      </c>
      <c r="T64" s="35">
        <v>361.72119704807267</v>
      </c>
      <c r="U64" s="38">
        <v>390.92556736459818</v>
      </c>
      <c r="V64" s="25">
        <v>400.12734401246286</v>
      </c>
      <c r="W64" s="37">
        <v>17</v>
      </c>
      <c r="X64" s="35">
        <v>436.1533098243558</v>
      </c>
      <c r="Y64" s="35">
        <v>358.3075602044745</v>
      </c>
      <c r="Z64" s="38">
        <v>397.38310938035227</v>
      </c>
      <c r="AA64" s="25">
        <v>403.95181364105997</v>
      </c>
      <c r="AB64" s="37">
        <v>14</v>
      </c>
      <c r="AC64" s="35">
        <v>425.23292534184981</v>
      </c>
      <c r="AD64" s="35">
        <v>364.66915406035741</v>
      </c>
      <c r="AE64" s="39">
        <v>397.40347718387312</v>
      </c>
      <c r="AF64" s="30">
        <v>1.0097431111077526E-2</v>
      </c>
      <c r="AG64" s="31" t="e">
        <f>(AA64/#REF!)^(1/4)-1</f>
        <v>#REF!</v>
      </c>
      <c r="AH64" s="63" t="str">
        <f t="shared" si="0"/>
        <v>Croatia</v>
      </c>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row>
    <row r="65" spans="1:86" s="33" customFormat="1" x14ac:dyDescent="0.25">
      <c r="A65" s="54" t="str">
        <f>IF('[4]Configurated Planning view'!B56="","",'[4]Configurated Planning view'!B56)</f>
        <v>Romania</v>
      </c>
      <c r="B65" s="25">
        <v>38.321378358407564</v>
      </c>
      <c r="C65" s="35">
        <v>17</v>
      </c>
      <c r="D65" s="35">
        <v>41.264042724953462</v>
      </c>
      <c r="E65" s="35">
        <v>33.918214658304173</v>
      </c>
      <c r="F65" s="86">
        <v>37.937102015844289</v>
      </c>
      <c r="G65" s="25">
        <v>166.29771577368012</v>
      </c>
      <c r="H65" s="37">
        <v>17</v>
      </c>
      <c r="I65" s="35">
        <v>209.74693674569247</v>
      </c>
      <c r="J65" s="35">
        <v>143.25212471892402</v>
      </c>
      <c r="K65" s="38">
        <v>167.1962568463143</v>
      </c>
      <c r="L65" s="25">
        <v>175.1002629507</v>
      </c>
      <c r="M65" s="37">
        <v>17</v>
      </c>
      <c r="N65" s="35">
        <v>222.18008856097384</v>
      </c>
      <c r="O65" s="35">
        <v>144.68464596611324</v>
      </c>
      <c r="P65" s="38">
        <v>175.31954347962937</v>
      </c>
      <c r="Q65" s="25">
        <v>186.56260036426201</v>
      </c>
      <c r="R65" s="37">
        <v>17</v>
      </c>
      <c r="S65" s="35">
        <v>234.96778669501504</v>
      </c>
      <c r="T65" s="35">
        <v>144.5645208514818</v>
      </c>
      <c r="U65" s="38">
        <v>186.29309666381658</v>
      </c>
      <c r="V65" s="25">
        <v>197.77844980024437</v>
      </c>
      <c r="W65" s="37">
        <v>15</v>
      </c>
      <c r="X65" s="35">
        <v>292.64171219096767</v>
      </c>
      <c r="Y65" s="35">
        <v>145.23451513072177</v>
      </c>
      <c r="Z65" s="38">
        <v>201.80913129919674</v>
      </c>
      <c r="AA65" s="25">
        <v>206.55261929638959</v>
      </c>
      <c r="AB65" s="37">
        <v>12</v>
      </c>
      <c r="AC65" s="35">
        <v>385.28215602021083</v>
      </c>
      <c r="AD65" s="35">
        <v>145.91120935275416</v>
      </c>
      <c r="AE65" s="39">
        <v>216.76829406147738</v>
      </c>
      <c r="AF65" s="30">
        <v>5.5689265790263009E-2</v>
      </c>
      <c r="AG65" s="31" t="e">
        <f>(AA65/#REF!)^(1/4)-1</f>
        <v>#REF!</v>
      </c>
      <c r="AH65" s="63" t="str">
        <f t="shared" si="0"/>
        <v>Romania</v>
      </c>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row>
    <row r="66" spans="1:86" s="33" customFormat="1" x14ac:dyDescent="0.25">
      <c r="A66" s="61" t="s">
        <v>19</v>
      </c>
      <c r="B66" s="25">
        <v>228.62004999999996</v>
      </c>
      <c r="C66" s="26">
        <v>19</v>
      </c>
      <c r="D66" s="27">
        <v>251.9824238088959</v>
      </c>
      <c r="E66" s="27">
        <v>210.05921871279691</v>
      </c>
      <c r="F66" s="27">
        <v>228.77669022329863</v>
      </c>
      <c r="G66" s="25">
        <v>909.83923795680266</v>
      </c>
      <c r="H66" s="26">
        <v>19</v>
      </c>
      <c r="I66" s="27">
        <v>973.96210955207766</v>
      </c>
      <c r="J66" s="27">
        <v>867.46299999999997</v>
      </c>
      <c r="K66" s="28">
        <v>909.50530227512468</v>
      </c>
      <c r="L66" s="25">
        <v>911.55</v>
      </c>
      <c r="M66" s="26">
        <v>19</v>
      </c>
      <c r="N66" s="27">
        <v>1062.8566568593885</v>
      </c>
      <c r="O66" s="27">
        <v>872.60389999999995</v>
      </c>
      <c r="P66" s="28">
        <v>923.00716237789038</v>
      </c>
      <c r="Q66" s="25">
        <v>926.84448960000009</v>
      </c>
      <c r="R66" s="26">
        <v>19</v>
      </c>
      <c r="S66" s="27">
        <v>1105.9571196388663</v>
      </c>
      <c r="T66" s="27">
        <v>877.79620899999998</v>
      </c>
      <c r="U66" s="28">
        <v>936.90732057513071</v>
      </c>
      <c r="V66" s="25">
        <v>943.18935722516767</v>
      </c>
      <c r="W66" s="26">
        <v>18</v>
      </c>
      <c r="X66" s="27">
        <v>1179.3773526417253</v>
      </c>
      <c r="Y66" s="27">
        <v>846.97065700214512</v>
      </c>
      <c r="Z66" s="28">
        <v>951.58758446605452</v>
      </c>
      <c r="AA66" s="25">
        <v>949.00289630545353</v>
      </c>
      <c r="AB66" s="26">
        <v>14</v>
      </c>
      <c r="AC66" s="27">
        <v>1230.6127246940982</v>
      </c>
      <c r="AD66" s="27">
        <v>854.66466857308478</v>
      </c>
      <c r="AE66" s="29">
        <v>970.76956610695993</v>
      </c>
      <c r="AF66" s="30">
        <v>1.0591680961820726E-2</v>
      </c>
      <c r="AG66" s="31" t="e">
        <f>(AA66/#REF!)^(1/4)-1</f>
        <v>#REF!</v>
      </c>
      <c r="AH66" s="32" t="str">
        <f t="shared" si="0"/>
        <v>Group Development</v>
      </c>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row>
    <row r="67" spans="1:86" s="33" customFormat="1" x14ac:dyDescent="0.25">
      <c r="A67" s="54" t="str">
        <f>IF('[4]Configurated Planning view'!B58="","",'[4]Configurated Planning view'!B58)</f>
        <v>Netherland</v>
      </c>
      <c r="B67" s="25">
        <v>103.10155064124261</v>
      </c>
      <c r="C67" s="35">
        <v>16</v>
      </c>
      <c r="D67" s="35">
        <v>320.53999999999996</v>
      </c>
      <c r="E67" s="35">
        <v>81.243438752089659</v>
      </c>
      <c r="F67" s="36">
        <v>114.24692139145498</v>
      </c>
      <c r="G67" s="25">
        <v>411.45936868039541</v>
      </c>
      <c r="H67" s="37">
        <v>16</v>
      </c>
      <c r="I67" s="35">
        <v>1273.6999999999998</v>
      </c>
      <c r="J67" s="35">
        <v>366.56895125</v>
      </c>
      <c r="K67" s="38">
        <v>460.67878025514619</v>
      </c>
      <c r="L67" s="25">
        <v>416.25695208063189</v>
      </c>
      <c r="M67" s="37">
        <v>16</v>
      </c>
      <c r="N67" s="35">
        <v>1273.6999999999998</v>
      </c>
      <c r="O67" s="35">
        <v>384.50259753695832</v>
      </c>
      <c r="P67" s="38">
        <v>468.28568869688218</v>
      </c>
      <c r="Q67" s="25">
        <v>424.90927757275455</v>
      </c>
      <c r="R67" s="37">
        <v>16</v>
      </c>
      <c r="S67" s="35">
        <v>1273.6999999999998</v>
      </c>
      <c r="T67" s="35">
        <v>386.97488512445466</v>
      </c>
      <c r="U67" s="38">
        <v>476.07443761596221</v>
      </c>
      <c r="V67" s="25">
        <v>433.38996287138536</v>
      </c>
      <c r="W67" s="37">
        <v>15</v>
      </c>
      <c r="X67" s="35">
        <v>1273.6999999999998</v>
      </c>
      <c r="Y67" s="35">
        <v>393.03344707947724</v>
      </c>
      <c r="Z67" s="38">
        <v>487.95757707354988</v>
      </c>
      <c r="AA67" s="25">
        <v>430.41152159582634</v>
      </c>
      <c r="AB67" s="37">
        <v>11</v>
      </c>
      <c r="AC67" s="35">
        <v>465.37931362961928</v>
      </c>
      <c r="AD67" s="35">
        <v>400.87692193577374</v>
      </c>
      <c r="AE67" s="39">
        <v>435.14086602574952</v>
      </c>
      <c r="AF67" s="30">
        <v>1.1321483928311782E-2</v>
      </c>
      <c r="AG67" s="31" t="e">
        <f>(AA67/#REF!)^(1/4)-1</f>
        <v>#REF!</v>
      </c>
      <c r="AH67" s="63" t="str">
        <f>A67</f>
        <v>Netherland</v>
      </c>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row>
    <row r="68" spans="1:86" s="33" customFormat="1" x14ac:dyDescent="0.25">
      <c r="A68" s="54" t="s">
        <v>20</v>
      </c>
      <c r="B68" s="25">
        <v>125.86</v>
      </c>
      <c r="C68" s="35">
        <v>13</v>
      </c>
      <c r="D68" s="35">
        <v>212.66</v>
      </c>
      <c r="E68" s="35">
        <v>123.25500000000002</v>
      </c>
      <c r="F68" s="36">
        <v>132.52253846153846</v>
      </c>
      <c r="G68" s="25">
        <v>509</v>
      </c>
      <c r="H68" s="37">
        <v>13</v>
      </c>
      <c r="I68" s="35">
        <v>846.72</v>
      </c>
      <c r="J68" s="35">
        <v>481.59359999999992</v>
      </c>
      <c r="K68" s="38">
        <v>532.69586687344918</v>
      </c>
      <c r="L68" s="25">
        <v>511.19251199999997</v>
      </c>
      <c r="M68" s="37">
        <v>13</v>
      </c>
      <c r="N68" s="35">
        <v>838.25279999999998</v>
      </c>
      <c r="O68" s="35">
        <v>471.96172799999994</v>
      </c>
      <c r="P68" s="38">
        <v>534.11719649999998</v>
      </c>
      <c r="Q68" s="25">
        <v>514.4004453959999</v>
      </c>
      <c r="R68" s="37">
        <v>13</v>
      </c>
      <c r="S68" s="35">
        <v>846.63532799999996</v>
      </c>
      <c r="T68" s="35">
        <v>462.52249344000001</v>
      </c>
      <c r="U68" s="38">
        <v>539.83954866333374</v>
      </c>
      <c r="V68" s="25">
        <v>528.44000909471492</v>
      </c>
      <c r="W68" s="37">
        <v>12</v>
      </c>
      <c r="X68" s="35">
        <v>855.10168127999998</v>
      </c>
      <c r="Y68" s="35">
        <v>419.69633663999997</v>
      </c>
      <c r="Z68" s="38">
        <v>545.61751895726843</v>
      </c>
      <c r="AA68" s="25">
        <v>540.80398520502001</v>
      </c>
      <c r="AB68" s="37">
        <v>9</v>
      </c>
      <c r="AC68" s="35">
        <v>584.84717205199991</v>
      </c>
      <c r="AD68" s="35">
        <v>411.30240990719994</v>
      </c>
      <c r="AE68" s="39">
        <v>526.71697654765148</v>
      </c>
      <c r="AF68" s="30">
        <v>1.52675961878459E-2</v>
      </c>
      <c r="AG68" s="31" t="e">
        <f>(AA68/#REF!)^(1/4)-1</f>
        <v>#REF!</v>
      </c>
      <c r="AH68" s="63" t="str">
        <f t="shared" ref="AH68:AH69" si="2">A68</f>
        <v>DFMG</v>
      </c>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row>
    <row r="69" spans="1:86" s="33" customFormat="1" x14ac:dyDescent="0.25">
      <c r="A69" s="54" t="s">
        <v>21</v>
      </c>
      <c r="B69" s="25">
        <v>1</v>
      </c>
      <c r="C69" s="35">
        <v>6</v>
      </c>
      <c r="D69" s="35">
        <v>4.8186868696160445</v>
      </c>
      <c r="E69" s="35">
        <v>-7.3999999999999986</v>
      </c>
      <c r="F69" s="36">
        <v>8.3114478269340999E-2</v>
      </c>
      <c r="G69" s="25">
        <v>-2</v>
      </c>
      <c r="H69" s="37">
        <v>9</v>
      </c>
      <c r="I69" s="35">
        <v>56.052686953186296</v>
      </c>
      <c r="J69" s="35">
        <v>-20</v>
      </c>
      <c r="K69" s="38">
        <v>-1.2119236718681903</v>
      </c>
      <c r="L69" s="25">
        <v>-13</v>
      </c>
      <c r="M69" s="37">
        <v>7</v>
      </c>
      <c r="N69" s="35">
        <v>16</v>
      </c>
      <c r="O69" s="35">
        <v>-20</v>
      </c>
      <c r="P69" s="38">
        <v>-7.8902285714285716</v>
      </c>
      <c r="Q69" s="25">
        <v>-13</v>
      </c>
      <c r="R69" s="37">
        <v>7</v>
      </c>
      <c r="S69" s="35">
        <v>16</v>
      </c>
      <c r="T69" s="35">
        <v>-20</v>
      </c>
      <c r="U69" s="38">
        <v>-7.8423188571428568</v>
      </c>
      <c r="V69" s="25">
        <v>-1</v>
      </c>
      <c r="W69" s="37">
        <v>8</v>
      </c>
      <c r="X69" s="35">
        <v>16</v>
      </c>
      <c r="Y69" s="35">
        <v>-17.31891456</v>
      </c>
      <c r="Z69" s="38">
        <v>-3.4467695799999998</v>
      </c>
      <c r="AA69" s="25">
        <v>-7.5</v>
      </c>
      <c r="AB69" s="37">
        <v>6</v>
      </c>
      <c r="AC69" s="35">
        <v>8</v>
      </c>
      <c r="AD69" s="35">
        <v>-17.6652928512</v>
      </c>
      <c r="AE69" s="39">
        <v>-7.0442732954666667</v>
      </c>
      <c r="AF69" s="30">
        <v>0.39157884185687042</v>
      </c>
      <c r="AG69" s="31" t="e">
        <f>(AA69/#REF!)^(1/4)-1</f>
        <v>#REF!</v>
      </c>
      <c r="AH69" s="63" t="str">
        <f t="shared" si="2"/>
        <v>Other</v>
      </c>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row>
    <row r="70" spans="1:86" s="33" customFormat="1" x14ac:dyDescent="0.25">
      <c r="A70" s="61" t="str">
        <f>IF('[4]Configurated Planning view'!B61="","",'[4]Configurated Planning view'!B61)</f>
        <v>T-Systems</v>
      </c>
      <c r="B70" s="25">
        <v>98.083343999999997</v>
      </c>
      <c r="C70" s="26">
        <v>20</v>
      </c>
      <c r="D70" s="27">
        <v>137.6832</v>
      </c>
      <c r="E70" s="27">
        <v>66.115200000000002</v>
      </c>
      <c r="F70" s="28">
        <v>99.140884350242587</v>
      </c>
      <c r="G70" s="25">
        <v>436.73850000000004</v>
      </c>
      <c r="H70" s="26">
        <v>19</v>
      </c>
      <c r="I70" s="27">
        <v>531.30239999999992</v>
      </c>
      <c r="J70" s="27">
        <v>400</v>
      </c>
      <c r="K70" s="28">
        <v>455.84699864660178</v>
      </c>
      <c r="L70" s="25">
        <v>458.56650000000002</v>
      </c>
      <c r="M70" s="26">
        <v>19</v>
      </c>
      <c r="N70" s="27">
        <v>531.55795000000001</v>
      </c>
      <c r="O70" s="27">
        <v>395.23267307999998</v>
      </c>
      <c r="P70" s="28">
        <v>464.3168527912722</v>
      </c>
      <c r="Q70" s="25">
        <v>493.89580548000004</v>
      </c>
      <c r="R70" s="26">
        <v>19</v>
      </c>
      <c r="S70" s="27">
        <v>542.18910900000003</v>
      </c>
      <c r="T70" s="27">
        <v>395.89029815999999</v>
      </c>
      <c r="U70" s="28">
        <v>480.20849332815897</v>
      </c>
      <c r="V70" s="25">
        <v>500.01378579818169</v>
      </c>
      <c r="W70" s="26">
        <v>18</v>
      </c>
      <c r="X70" s="27">
        <v>631.32007679999992</v>
      </c>
      <c r="Y70" s="27">
        <v>396.54792324000005</v>
      </c>
      <c r="Z70" s="28">
        <v>502.88721593736784</v>
      </c>
      <c r="AA70" s="25">
        <v>495.72926020408158</v>
      </c>
      <c r="AB70" s="26">
        <v>14</v>
      </c>
      <c r="AC70" s="27">
        <v>669.51494144639992</v>
      </c>
      <c r="AD70" s="27">
        <v>397.20554832000005</v>
      </c>
      <c r="AE70" s="29">
        <v>510.19709018574594</v>
      </c>
      <c r="AF70" s="30">
        <v>3.2180782315259338E-2</v>
      </c>
      <c r="AG70" s="31" t="e">
        <f>(AA70/#REF!)^(1/4)-1</f>
        <v>#REF!</v>
      </c>
      <c r="AH70" s="32" t="str">
        <f t="shared" si="0"/>
        <v>T-Systems</v>
      </c>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row>
    <row r="71" spans="1:86" s="33" customFormat="1" x14ac:dyDescent="0.25">
      <c r="A71" s="61" t="str">
        <f>IF('[4]Configurated Planning view'!B62="","",'[4]Configurated Planning view'!B62)</f>
        <v>GHS</v>
      </c>
      <c r="B71" s="25">
        <v>-122.61909559517298</v>
      </c>
      <c r="C71" s="26">
        <v>21</v>
      </c>
      <c r="D71" s="27">
        <v>-90</v>
      </c>
      <c r="E71" s="27">
        <v>-186</v>
      </c>
      <c r="F71" s="28">
        <v>-121.80335739054564</v>
      </c>
      <c r="G71" s="25">
        <v>-624.85212300634373</v>
      </c>
      <c r="H71" s="26">
        <v>20</v>
      </c>
      <c r="I71" s="27">
        <v>-500</v>
      </c>
      <c r="J71" s="27">
        <v>-776.13999999999987</v>
      </c>
      <c r="K71" s="28">
        <v>-627.55658820754877</v>
      </c>
      <c r="L71" s="25">
        <v>-626.29344999999967</v>
      </c>
      <c r="M71" s="26">
        <v>19</v>
      </c>
      <c r="N71" s="27">
        <v>-485.12387281958519</v>
      </c>
      <c r="O71" s="27">
        <v>-789.74299999999948</v>
      </c>
      <c r="P71" s="28">
        <v>-619.91302197501807</v>
      </c>
      <c r="Q71" s="25">
        <v>-600</v>
      </c>
      <c r="R71" s="26">
        <v>19</v>
      </c>
      <c r="S71" s="27">
        <v>-480.35006497768558</v>
      </c>
      <c r="T71" s="27">
        <v>-773.94813999999951</v>
      </c>
      <c r="U71" s="28">
        <v>-604.13989967926955</v>
      </c>
      <c r="V71" s="25">
        <v>-574.58956139999987</v>
      </c>
      <c r="W71" s="26">
        <v>18</v>
      </c>
      <c r="X71" s="27">
        <v>-453.14995863767581</v>
      </c>
      <c r="Y71" s="27">
        <v>-758.46917719999919</v>
      </c>
      <c r="Z71" s="28">
        <v>-590.18342384001107</v>
      </c>
      <c r="AA71" s="25">
        <v>-554.84781578599996</v>
      </c>
      <c r="AB71" s="26">
        <v>14</v>
      </c>
      <c r="AC71" s="27">
        <v>-333.03468534519561</v>
      </c>
      <c r="AD71" s="27">
        <v>-743.29979365599911</v>
      </c>
      <c r="AE71" s="29">
        <v>-571.88691256448499</v>
      </c>
      <c r="AF71" s="30">
        <v>-2.9268421436349334E-2</v>
      </c>
      <c r="AG71" s="31" t="e">
        <f>(AA71/#REF!)^(1/4)-1</f>
        <v>#REF!</v>
      </c>
      <c r="AH71" s="32" t="str">
        <f t="shared" si="0"/>
        <v>GHS</v>
      </c>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row>
    <row r="72" spans="1:86" s="33" customFormat="1" x14ac:dyDescent="0.25">
      <c r="A72" s="87" t="str">
        <f>IF('[4]Configurated Planning view'!B63="","",'[4]Configurated Planning view'!B63)</f>
        <v>Reconciliation</v>
      </c>
      <c r="B72" s="25">
        <v>0.12448670833737197</v>
      </c>
      <c r="C72" s="35">
        <v>15</v>
      </c>
      <c r="D72" s="35">
        <v>16.687264259731105</v>
      </c>
      <c r="E72" s="35">
        <v>-15</v>
      </c>
      <c r="F72" s="36">
        <v>9.5095604462558185</v>
      </c>
      <c r="G72" s="25">
        <v>-12</v>
      </c>
      <c r="H72" s="37">
        <v>18</v>
      </c>
      <c r="I72" s="35">
        <v>66.648596027578336</v>
      </c>
      <c r="J72" s="35">
        <v>-50</v>
      </c>
      <c r="K72" s="38">
        <v>-12.533916944008755</v>
      </c>
      <c r="L72" s="25">
        <v>-28.323370328345845</v>
      </c>
      <c r="M72" s="37">
        <v>15</v>
      </c>
      <c r="N72" s="35">
        <v>68.983788895938119</v>
      </c>
      <c r="O72" s="35">
        <v>-50</v>
      </c>
      <c r="P72" s="38">
        <v>-20.418307401438142</v>
      </c>
      <c r="Q72" s="25">
        <v>-79.542849592940911</v>
      </c>
      <c r="R72" s="37">
        <v>15</v>
      </c>
      <c r="S72" s="35">
        <v>67.377589558825463</v>
      </c>
      <c r="T72" s="35">
        <v>-50</v>
      </c>
      <c r="U72" s="38">
        <v>-11.253566530174794</v>
      </c>
      <c r="V72" s="25">
        <v>-114.80023116260236</v>
      </c>
      <c r="W72" s="37">
        <v>16</v>
      </c>
      <c r="X72" s="35">
        <v>68.326428472985086</v>
      </c>
      <c r="Y72" s="35">
        <v>-50</v>
      </c>
      <c r="Z72" s="38">
        <v>7.0659492828835937</v>
      </c>
      <c r="AA72" s="25">
        <v>-136.72924993258675</v>
      </c>
      <c r="AB72" s="37">
        <v>13</v>
      </c>
      <c r="AC72" s="35">
        <v>68.950603322184705</v>
      </c>
      <c r="AD72" s="35">
        <v>-34.651523202815667</v>
      </c>
      <c r="AE72" s="39">
        <v>3.1507809421073034</v>
      </c>
      <c r="AF72" s="30">
        <v>0.83725757364450248</v>
      </c>
      <c r="AG72" s="31" t="e">
        <f>(AA72/#REF!)^(1/4)-1</f>
        <v>#REF!</v>
      </c>
      <c r="AH72" s="76" t="str">
        <f t="shared" si="0"/>
        <v>Reconciliation</v>
      </c>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row>
    <row r="73" spans="1:86" s="33" customFormat="1" x14ac:dyDescent="0.25">
      <c r="A73" s="88" t="str">
        <f>IF('[4]Configurated Planning view'!B64="","",'[4]Configurated Planning view'!B64)</f>
        <v>Adj. Group EBITDA</v>
      </c>
      <c r="B73" s="68">
        <v>5508.9984757176717</v>
      </c>
      <c r="C73" s="89">
        <v>22</v>
      </c>
      <c r="D73" s="90">
        <v>5582.5048266748054</v>
      </c>
      <c r="E73" s="90">
        <v>5267.8175038346362</v>
      </c>
      <c r="F73" s="91">
        <v>5471.0187160226169</v>
      </c>
      <c r="G73" s="68">
        <v>22449.428122707755</v>
      </c>
      <c r="H73" s="69">
        <v>21</v>
      </c>
      <c r="I73" s="70">
        <v>23034.213832395155</v>
      </c>
      <c r="J73" s="70">
        <v>22035.351482112859</v>
      </c>
      <c r="K73" s="71">
        <v>22466.242618628912</v>
      </c>
      <c r="L73" s="68">
        <v>23396.077379377992</v>
      </c>
      <c r="M73" s="69">
        <v>20</v>
      </c>
      <c r="N73" s="70">
        <v>24091.160415182592</v>
      </c>
      <c r="O73" s="70">
        <v>22740.282899312235</v>
      </c>
      <c r="P73" s="71">
        <v>23450.525465561288</v>
      </c>
      <c r="Q73" s="68">
        <v>24237.488759820168</v>
      </c>
      <c r="R73" s="69">
        <v>20</v>
      </c>
      <c r="S73" s="70">
        <v>25740.991826591933</v>
      </c>
      <c r="T73" s="70">
        <v>23307.303701781777</v>
      </c>
      <c r="U73" s="71">
        <v>24309.603980079853</v>
      </c>
      <c r="V73" s="68">
        <v>25279.547331282036</v>
      </c>
      <c r="W73" s="69">
        <v>19</v>
      </c>
      <c r="X73" s="70">
        <v>26622.111846752341</v>
      </c>
      <c r="Y73" s="70">
        <v>23763.31500678759</v>
      </c>
      <c r="Z73" s="71">
        <v>25100.072499592145</v>
      </c>
      <c r="AA73" s="68">
        <v>26207.101607561184</v>
      </c>
      <c r="AB73" s="69">
        <v>14</v>
      </c>
      <c r="AC73" s="70">
        <v>27093.401422436975</v>
      </c>
      <c r="AD73" s="70">
        <v>23999.363722504175</v>
      </c>
      <c r="AE73" s="72">
        <v>25943.903188156779</v>
      </c>
      <c r="AF73" s="73">
        <v>3.9449578718959266E-2</v>
      </c>
      <c r="AG73" s="31" t="e">
        <f>(AA73/#REF!)^(1/4)-1</f>
        <v>#REF!</v>
      </c>
      <c r="AH73" s="74" t="str">
        <f t="shared" si="0"/>
        <v>Adj. Group EBITDA</v>
      </c>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row>
    <row r="74" spans="1:86" s="33" customFormat="1" x14ac:dyDescent="0.25">
      <c r="A74" s="88" t="str">
        <f>IF('[4]Configurated Planning view'!B65="","",'[4]Configurated Planning view'!B65)</f>
        <v xml:space="preserve">     ex US EBITDA</v>
      </c>
      <c r="B74" s="68">
        <v>3223.684764189376</v>
      </c>
      <c r="C74" s="89">
        <v>18</v>
      </c>
      <c r="D74" s="90">
        <v>3277.7827549026961</v>
      </c>
      <c r="E74" s="90">
        <v>3147.7639157650292</v>
      </c>
      <c r="F74" s="91">
        <v>3223.1764312074101</v>
      </c>
      <c r="G74" s="68">
        <v>13164.838541999074</v>
      </c>
      <c r="H74" s="69">
        <v>17</v>
      </c>
      <c r="I74" s="70">
        <v>13294.325401235747</v>
      </c>
      <c r="J74" s="70">
        <v>12996.635298102396</v>
      </c>
      <c r="K74" s="71">
        <v>13157.446961788728</v>
      </c>
      <c r="L74" s="68">
        <v>13441.697112275733</v>
      </c>
      <c r="M74" s="69">
        <v>17</v>
      </c>
      <c r="N74" s="70">
        <v>13782.742996328896</v>
      </c>
      <c r="O74" s="70">
        <v>13135.875237604179</v>
      </c>
      <c r="P74" s="71">
        <v>13448.167372192787</v>
      </c>
      <c r="Q74" s="68">
        <v>13698.681087225421</v>
      </c>
      <c r="R74" s="69">
        <v>17</v>
      </c>
      <c r="S74" s="70">
        <v>14316.270642480034</v>
      </c>
      <c r="T74" s="70">
        <v>13154.127344234143</v>
      </c>
      <c r="U74" s="71">
        <v>13744.62760054128</v>
      </c>
      <c r="V74" s="68">
        <v>14112.758644646799</v>
      </c>
      <c r="W74" s="69">
        <v>16</v>
      </c>
      <c r="X74" s="70">
        <v>14839.196236591439</v>
      </c>
      <c r="Y74" s="70">
        <v>13344.285270126056</v>
      </c>
      <c r="Z74" s="71">
        <v>14095.77694266891</v>
      </c>
      <c r="AA74" s="68">
        <v>14427.691146894795</v>
      </c>
      <c r="AB74" s="69">
        <v>12</v>
      </c>
      <c r="AC74" s="70">
        <v>15247.359272607315</v>
      </c>
      <c r="AD74" s="70">
        <v>13423.051922674891</v>
      </c>
      <c r="AE74" s="72">
        <v>14428.413704353779</v>
      </c>
      <c r="AF74" s="73">
        <v>2.3164173915134034E-2</v>
      </c>
      <c r="AG74" s="31" t="e">
        <f>(AA74/#REF!)^(1/4)-1</f>
        <v>#REF!</v>
      </c>
      <c r="AH74" s="74" t="str">
        <f t="shared" si="0"/>
        <v xml:space="preserve">     ex US EBITDA</v>
      </c>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row>
    <row r="75" spans="1:86" s="33" customFormat="1" x14ac:dyDescent="0.25">
      <c r="A75" s="92" t="str">
        <f>IF('[4]Configurated Planning view'!B66="","",'[4]Configurated Planning view'!B66)</f>
        <v>Adj. Group EBITDA ex handset leasing</v>
      </c>
      <c r="B75" s="68">
        <v>5376.108855731336</v>
      </c>
      <c r="C75" s="89">
        <v>12</v>
      </c>
      <c r="D75" s="90">
        <v>5551.4721797804659</v>
      </c>
      <c r="E75" s="90">
        <v>5194.4203144302373</v>
      </c>
      <c r="F75" s="91">
        <v>5364.5804517420293</v>
      </c>
      <c r="G75" s="68">
        <v>21930.505223891123</v>
      </c>
      <c r="H75" s="69">
        <v>12</v>
      </c>
      <c r="I75" s="70">
        <v>22701.646208629372</v>
      </c>
      <c r="J75" s="70">
        <v>21436.132732112859</v>
      </c>
      <c r="K75" s="71">
        <v>21987.788260052545</v>
      </c>
      <c r="L75" s="68">
        <v>22945.853191390855</v>
      </c>
      <c r="M75" s="69">
        <v>12</v>
      </c>
      <c r="N75" s="70">
        <v>24018.156387556748</v>
      </c>
      <c r="O75" s="70">
        <v>22258.251649312235</v>
      </c>
      <c r="P75" s="71">
        <v>23035.299227682746</v>
      </c>
      <c r="Q75" s="68">
        <v>23900.083550780837</v>
      </c>
      <c r="R75" s="69">
        <v>12</v>
      </c>
      <c r="S75" s="70">
        <v>25212.651087456787</v>
      </c>
      <c r="T75" s="70">
        <v>22942.459951781777</v>
      </c>
      <c r="U75" s="71">
        <v>23987.968323032477</v>
      </c>
      <c r="V75" s="68">
        <v>24949.377762224114</v>
      </c>
      <c r="W75" s="69">
        <v>11</v>
      </c>
      <c r="X75" s="70">
        <v>26256.175197206747</v>
      </c>
      <c r="Y75" s="70">
        <v>23313.616919941651</v>
      </c>
      <c r="Z75" s="71">
        <v>24802.522557863031</v>
      </c>
      <c r="AA75" s="68">
        <v>25824.390403778925</v>
      </c>
      <c r="AB75" s="69">
        <v>8</v>
      </c>
      <c r="AC75" s="70">
        <v>27089.79382878666</v>
      </c>
      <c r="AD75" s="70">
        <v>23552.208952626828</v>
      </c>
      <c r="AE75" s="72">
        <v>25611.748844654641</v>
      </c>
      <c r="AF75" s="73">
        <v>4.170646731476424E-2</v>
      </c>
      <c r="AG75" s="31"/>
      <c r="AH75" s="93" t="str">
        <f t="shared" si="0"/>
        <v>Adj. Group EBITDA ex handset leasing</v>
      </c>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row>
    <row r="76" spans="1:86" s="33" customFormat="1" x14ac:dyDescent="0.25">
      <c r="A76" s="94"/>
      <c r="B76" s="25"/>
      <c r="C76" s="35"/>
      <c r="D76" s="35"/>
      <c r="E76" s="35"/>
      <c r="F76" s="86"/>
      <c r="G76" s="25"/>
      <c r="H76" s="37"/>
      <c r="I76" s="35"/>
      <c r="J76" s="35"/>
      <c r="K76" s="38"/>
      <c r="L76" s="25"/>
      <c r="M76" s="37"/>
      <c r="N76" s="35"/>
      <c r="O76" s="35"/>
      <c r="P76" s="38"/>
      <c r="Q76" s="25"/>
      <c r="R76" s="37"/>
      <c r="S76" s="35"/>
      <c r="T76" s="35"/>
      <c r="U76" s="38"/>
      <c r="V76" s="25"/>
      <c r="W76" s="37"/>
      <c r="X76" s="35"/>
      <c r="Y76" s="35"/>
      <c r="Z76" s="38"/>
      <c r="AA76" s="25"/>
      <c r="AB76" s="37"/>
      <c r="AC76" s="35"/>
      <c r="AD76" s="35"/>
      <c r="AE76" s="39"/>
      <c r="AF76" s="30"/>
      <c r="AG76" s="31"/>
      <c r="AH76" s="78"/>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row>
    <row r="77" spans="1:86" s="33" customFormat="1" x14ac:dyDescent="0.25">
      <c r="A77" s="94" t="str">
        <f>IF('[4]Configurated Planning view'!B68="","",'[4]Configurated Planning view'!B68)</f>
        <v>Adj. EBITDA-Margin</v>
      </c>
      <c r="B77" s="25" t="s">
        <v>22</v>
      </c>
      <c r="C77" s="26" t="s">
        <v>22</v>
      </c>
      <c r="D77" s="27" t="s">
        <v>22</v>
      </c>
      <c r="E77" s="27" t="s">
        <v>22</v>
      </c>
      <c r="F77" s="28" t="s">
        <v>22</v>
      </c>
      <c r="G77" s="25"/>
      <c r="H77" s="37"/>
      <c r="I77" s="35"/>
      <c r="J77" s="35"/>
      <c r="K77" s="38" t="s">
        <v>22</v>
      </c>
      <c r="L77" s="25"/>
      <c r="M77" s="37"/>
      <c r="N77" s="35"/>
      <c r="O77" s="35"/>
      <c r="P77" s="38" t="s">
        <v>22</v>
      </c>
      <c r="Q77" s="25"/>
      <c r="R77" s="37"/>
      <c r="S77" s="35"/>
      <c r="T77" s="35"/>
      <c r="U77" s="38" t="s">
        <v>22</v>
      </c>
      <c r="V77" s="25"/>
      <c r="W77" s="37"/>
      <c r="X77" s="35"/>
      <c r="Y77" s="35"/>
      <c r="Z77" s="38" t="s">
        <v>22</v>
      </c>
      <c r="AA77" s="25"/>
      <c r="AB77" s="37"/>
      <c r="AC77" s="35"/>
      <c r="AD77" s="35"/>
      <c r="AE77" s="39" t="s">
        <v>22</v>
      </c>
      <c r="AF77" s="30"/>
      <c r="AG77" s="31"/>
      <c r="AH77" s="78" t="str">
        <f t="shared" si="0"/>
        <v>Adj. EBITDA-Margin</v>
      </c>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row>
    <row r="78" spans="1:86" s="33" customFormat="1" x14ac:dyDescent="0.25">
      <c r="A78" s="24" t="str">
        <f>IF('[4]Configurated Planning view'!B69="","",'[4]Configurated Planning view'!B69)</f>
        <v>DE</v>
      </c>
      <c r="B78" s="95">
        <v>0.39196090174137582</v>
      </c>
      <c r="C78" s="96">
        <v>21</v>
      </c>
      <c r="D78" s="97">
        <v>0.41049235823322328</v>
      </c>
      <c r="E78" s="97">
        <v>0.38500000000000001</v>
      </c>
      <c r="F78" s="98">
        <v>0.39347836871895109</v>
      </c>
      <c r="G78" s="95">
        <v>0.39291246502635213</v>
      </c>
      <c r="H78" s="26">
        <v>20</v>
      </c>
      <c r="I78" s="99">
        <v>0.41775660507933871</v>
      </c>
      <c r="J78" s="99">
        <v>0.38440761765244463</v>
      </c>
      <c r="K78" s="100">
        <v>0.3943070023377066</v>
      </c>
      <c r="L78" s="95">
        <v>0.4</v>
      </c>
      <c r="M78" s="26">
        <v>19</v>
      </c>
      <c r="N78" s="99">
        <v>0.4234012583974382</v>
      </c>
      <c r="O78" s="99">
        <v>0.39</v>
      </c>
      <c r="P78" s="100">
        <v>0.40151878140456665</v>
      </c>
      <c r="Q78" s="95">
        <v>0.40511315313217117</v>
      </c>
      <c r="R78" s="26">
        <v>19</v>
      </c>
      <c r="S78" s="99">
        <v>0.42988566651876836</v>
      </c>
      <c r="T78" s="99">
        <v>0.39</v>
      </c>
      <c r="U78" s="100">
        <v>0.40627990737662573</v>
      </c>
      <c r="V78" s="95">
        <v>0.40972006054195709</v>
      </c>
      <c r="W78" s="26">
        <v>18</v>
      </c>
      <c r="X78" s="99">
        <v>0.43509166014103318</v>
      </c>
      <c r="Y78" s="99">
        <v>0.39</v>
      </c>
      <c r="Z78" s="100">
        <v>0.41059462249437428</v>
      </c>
      <c r="AA78" s="95">
        <v>0.41637220310274187</v>
      </c>
      <c r="AB78" s="26">
        <v>13</v>
      </c>
      <c r="AC78" s="99">
        <v>0.44016097590586428</v>
      </c>
      <c r="AD78" s="99">
        <v>0.39999999999999997</v>
      </c>
      <c r="AE78" s="101">
        <v>0.41557256776642837</v>
      </c>
      <c r="AF78" s="30">
        <v>1.4603790267528227E-2</v>
      </c>
      <c r="AG78" s="31" t="e">
        <f>(AA78/#REF!)^(1/4)-1</f>
        <v>#REF!</v>
      </c>
      <c r="AH78" s="32" t="str">
        <f t="shared" si="0"/>
        <v>DE</v>
      </c>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row>
    <row r="79" spans="1:86" s="33" customFormat="1" x14ac:dyDescent="0.25">
      <c r="A79" s="24" t="str">
        <f>IF('[4]Configurated Planning view'!B70="","",'[4]Configurated Planning view'!B70)</f>
        <v>USA</v>
      </c>
      <c r="B79" s="95">
        <v>0.2714141894414499</v>
      </c>
      <c r="C79" s="96">
        <v>22</v>
      </c>
      <c r="D79" s="97">
        <v>0.2850421271473903</v>
      </c>
      <c r="E79" s="97">
        <v>0.25215042961207668</v>
      </c>
      <c r="F79" s="98">
        <v>0.27049765855402325</v>
      </c>
      <c r="G79" s="95">
        <v>0.26716492453949398</v>
      </c>
      <c r="H79" s="26">
        <v>21</v>
      </c>
      <c r="I79" s="99">
        <v>0.2931058132835862</v>
      </c>
      <c r="J79" s="99">
        <v>0.25853848504512145</v>
      </c>
      <c r="K79" s="100">
        <v>0.26806132704941427</v>
      </c>
      <c r="L79" s="95">
        <v>0.273813276109657</v>
      </c>
      <c r="M79" s="26">
        <v>20</v>
      </c>
      <c r="N79" s="99">
        <v>0.28410856395277595</v>
      </c>
      <c r="O79" s="99">
        <v>0.26000000000000006</v>
      </c>
      <c r="P79" s="100">
        <v>0.27391323563852532</v>
      </c>
      <c r="Q79" s="95">
        <v>0.27927296804516255</v>
      </c>
      <c r="R79" s="26">
        <v>20</v>
      </c>
      <c r="S79" s="99">
        <v>0.30456613932712456</v>
      </c>
      <c r="T79" s="99">
        <v>0.26256868520874849</v>
      </c>
      <c r="U79" s="100">
        <v>0.27938389732618879</v>
      </c>
      <c r="V79" s="95">
        <v>0.28143660654073122</v>
      </c>
      <c r="W79" s="26">
        <v>19</v>
      </c>
      <c r="X79" s="99">
        <v>0.31074853231383753</v>
      </c>
      <c r="Y79" s="99">
        <v>0.26333997543256088</v>
      </c>
      <c r="Z79" s="100">
        <v>0.28336112256376722</v>
      </c>
      <c r="AA79" s="95">
        <v>0.28682394256754684</v>
      </c>
      <c r="AB79" s="26">
        <v>14</v>
      </c>
      <c r="AC79" s="99">
        <v>0.31263296205910773</v>
      </c>
      <c r="AD79" s="99">
        <v>0.26147766286114837</v>
      </c>
      <c r="AE79" s="101">
        <v>0.28799227529031701</v>
      </c>
      <c r="AF79" s="30">
        <v>1.7909084411852128E-2</v>
      </c>
      <c r="AG79" s="31" t="e">
        <f>(AA79/#REF!)^(1/4)-1</f>
        <v>#REF!</v>
      </c>
      <c r="AH79" s="32" t="str">
        <f t="shared" si="0"/>
        <v>USA</v>
      </c>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row>
    <row r="80" spans="1:86" s="33" customFormat="1" x14ac:dyDescent="0.25">
      <c r="A80" s="24" t="str">
        <f>IF('[4]Configurated Planning view'!B71="","",'[4]Configurated Planning view'!B71)</f>
        <v>EU</v>
      </c>
      <c r="B80" s="95">
        <v>0.32297236636170262</v>
      </c>
      <c r="C80" s="96">
        <v>20</v>
      </c>
      <c r="D80" s="97">
        <v>0.33263992896389533</v>
      </c>
      <c r="E80" s="97">
        <v>0.27007590890930883</v>
      </c>
      <c r="F80" s="98">
        <v>0.32073781215683927</v>
      </c>
      <c r="G80" s="95">
        <v>0.32534635781704446</v>
      </c>
      <c r="H80" s="26">
        <v>19</v>
      </c>
      <c r="I80" s="99">
        <v>0.33170819904901538</v>
      </c>
      <c r="J80" s="99">
        <v>0.28756352478665259</v>
      </c>
      <c r="K80" s="100">
        <v>0.32469911564388826</v>
      </c>
      <c r="L80" s="95">
        <v>0.32809073373307168</v>
      </c>
      <c r="M80" s="26">
        <v>18</v>
      </c>
      <c r="N80" s="99">
        <v>0.33791911031738553</v>
      </c>
      <c r="O80" s="99">
        <v>0.32031426434486449</v>
      </c>
      <c r="P80" s="100">
        <v>0.32859615534914161</v>
      </c>
      <c r="Q80" s="95">
        <v>0.33051419998309162</v>
      </c>
      <c r="R80" s="26">
        <v>18</v>
      </c>
      <c r="S80" s="99">
        <v>0.34315417082326688</v>
      </c>
      <c r="T80" s="99">
        <v>0.31963317843256267</v>
      </c>
      <c r="U80" s="100">
        <v>0.33027794599112054</v>
      </c>
      <c r="V80" s="95">
        <v>0.33441683088868551</v>
      </c>
      <c r="W80" s="26">
        <v>17</v>
      </c>
      <c r="X80" s="99">
        <v>0.34530040298514514</v>
      </c>
      <c r="Y80" s="99">
        <v>0.31921199255795657</v>
      </c>
      <c r="Z80" s="100">
        <v>0.33357131199655438</v>
      </c>
      <c r="AA80" s="95">
        <v>0.33481534944232855</v>
      </c>
      <c r="AB80" s="26">
        <v>12</v>
      </c>
      <c r="AC80" s="99">
        <v>0.35126074671725982</v>
      </c>
      <c r="AD80" s="99">
        <v>0.31601218545961801</v>
      </c>
      <c r="AE80" s="101">
        <v>0.33428455176350447</v>
      </c>
      <c r="AF80" s="30">
        <v>7.1979951595673164E-3</v>
      </c>
      <c r="AG80" s="31" t="e">
        <f>(AA80/#REF!)^(1/4)-1</f>
        <v>#REF!</v>
      </c>
      <c r="AH80" s="32" t="str">
        <f t="shared" si="0"/>
        <v>EU</v>
      </c>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row>
    <row r="81" spans="1:86" s="33" customFormat="1" hidden="1" x14ac:dyDescent="0.25">
      <c r="A81" s="102" t="str">
        <f>IF('[4]Configurated Planning view'!B72="","",'[4]Configurated Planning view'!B72)</f>
        <v>Netherland</v>
      </c>
      <c r="B81" s="95">
        <v>0.32258064516129031</v>
      </c>
      <c r="C81" s="96">
        <v>15</v>
      </c>
      <c r="D81" s="97">
        <v>1</v>
      </c>
      <c r="E81" s="97">
        <v>0.24370755166262437</v>
      </c>
      <c r="F81" s="98">
        <v>0.3519697807386884</v>
      </c>
      <c r="G81" s="95">
        <v>0.31137848501410259</v>
      </c>
      <c r="H81" s="37">
        <v>16</v>
      </c>
      <c r="I81" s="103">
        <v>1</v>
      </c>
      <c r="J81" s="103">
        <v>0.27033231163543858</v>
      </c>
      <c r="K81" s="104">
        <v>0.3438557348162653</v>
      </c>
      <c r="L81" s="95">
        <v>0.31285055350553503</v>
      </c>
      <c r="M81" s="37">
        <v>16</v>
      </c>
      <c r="N81" s="103">
        <v>1</v>
      </c>
      <c r="O81" s="103">
        <v>0.27573895786814734</v>
      </c>
      <c r="P81" s="105">
        <v>0.33995743773278631</v>
      </c>
      <c r="Q81" s="95">
        <v>0.31675787616548323</v>
      </c>
      <c r="R81" s="37">
        <v>16</v>
      </c>
      <c r="S81" s="103">
        <v>1</v>
      </c>
      <c r="T81" s="103">
        <v>0.29603992297932158</v>
      </c>
      <c r="U81" s="104">
        <v>0.34383756824052875</v>
      </c>
      <c r="V81" s="95">
        <v>0.3196968904360622</v>
      </c>
      <c r="W81" s="37">
        <v>14</v>
      </c>
      <c r="X81" s="103">
        <v>0.33516236162361618</v>
      </c>
      <c r="Y81" s="103">
        <v>0.29793918720575829</v>
      </c>
      <c r="Z81" s="104">
        <v>0.34561563126293954</v>
      </c>
      <c r="AA81" s="95">
        <v>0.31299999999999994</v>
      </c>
      <c r="AB81" s="37">
        <v>11</v>
      </c>
      <c r="AC81" s="103">
        <v>0.34</v>
      </c>
      <c r="AD81" s="103">
        <v>0.29997053530180889</v>
      </c>
      <c r="AE81" s="106">
        <v>0.30177425139571218</v>
      </c>
      <c r="AF81" s="30">
        <v>1.2993495948867562E-3</v>
      </c>
      <c r="AG81" s="31" t="e">
        <f>(AA81/#REF!)^(1/4)-1</f>
        <v>#REF!</v>
      </c>
      <c r="AH81" s="63" t="str">
        <f t="shared" si="0"/>
        <v>Netherland</v>
      </c>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row>
    <row r="82" spans="1:86" s="33" customFormat="1" hidden="1" x14ac:dyDescent="0.25">
      <c r="A82" s="34" t="str">
        <f>IF('[4]Configurated Planning view'!B73="","",'[4]Configurated Planning view'!B73)</f>
        <v>Poland</v>
      </c>
      <c r="B82" s="95">
        <v>0.27548344370860928</v>
      </c>
      <c r="C82" s="96">
        <v>19</v>
      </c>
      <c r="D82" s="97">
        <v>0.29199999999999998</v>
      </c>
      <c r="E82" s="97">
        <v>0.23472527472527474</v>
      </c>
      <c r="F82" s="98">
        <v>0.27198707359411306</v>
      </c>
      <c r="G82" s="95">
        <v>0.27800000000000002</v>
      </c>
      <c r="H82" s="37">
        <v>19</v>
      </c>
      <c r="I82" s="103">
        <v>0.3</v>
      </c>
      <c r="J82" s="103">
        <v>0.23752400633626489</v>
      </c>
      <c r="K82" s="104">
        <v>0.27535948269727983</v>
      </c>
      <c r="L82" s="95">
        <v>0.28000000000000003</v>
      </c>
      <c r="M82" s="37">
        <v>19</v>
      </c>
      <c r="N82" s="103">
        <v>0.3</v>
      </c>
      <c r="O82" s="103">
        <v>0.23752400633626489</v>
      </c>
      <c r="P82" s="105">
        <v>0.27640881728659333</v>
      </c>
      <c r="Q82" s="95">
        <v>0.28000000000000003</v>
      </c>
      <c r="R82" s="37">
        <v>19</v>
      </c>
      <c r="S82" s="103">
        <v>0.31554326940367117</v>
      </c>
      <c r="T82" s="103">
        <v>0.24252400633626492</v>
      </c>
      <c r="U82" s="104">
        <v>0.27943647941572941</v>
      </c>
      <c r="V82" s="95">
        <v>0.28331248505395801</v>
      </c>
      <c r="W82" s="37">
        <v>17</v>
      </c>
      <c r="X82" s="103">
        <v>0.32999999999999996</v>
      </c>
      <c r="Y82" s="103">
        <v>0.2475240063362649</v>
      </c>
      <c r="Z82" s="104">
        <v>0.28197685124988248</v>
      </c>
      <c r="AA82" s="95">
        <v>0.28377071385460806</v>
      </c>
      <c r="AB82" s="37">
        <v>14</v>
      </c>
      <c r="AC82" s="103">
        <v>0.34000000000000008</v>
      </c>
      <c r="AD82" s="103">
        <v>0.25157964586313963</v>
      </c>
      <c r="AE82" s="106">
        <v>0.28590311983271338</v>
      </c>
      <c r="AF82" s="30">
        <v>5.1495769295972771E-3</v>
      </c>
      <c r="AG82" s="31" t="e">
        <f>(AA82/#REF!)^(1/4)-1</f>
        <v>#REF!</v>
      </c>
      <c r="AH82" s="40" t="str">
        <f t="shared" si="0"/>
        <v>Poland</v>
      </c>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row>
    <row r="83" spans="1:86" s="33" customFormat="1" hidden="1" x14ac:dyDescent="0.25">
      <c r="A83" s="102" t="str">
        <f>IF('[4]Configurated Planning view'!B74="","",'[4]Configurated Planning view'!B74)</f>
        <v>Czechs</v>
      </c>
      <c r="B83" s="95">
        <v>0.4156567872465326</v>
      </c>
      <c r="C83" s="96">
        <v>19</v>
      </c>
      <c r="D83" s="97">
        <v>0.44121724934735002</v>
      </c>
      <c r="E83" s="97">
        <v>0.39537007063753049</v>
      </c>
      <c r="F83" s="98">
        <v>0.41545963876626851</v>
      </c>
      <c r="G83" s="95">
        <v>0.40500000000000003</v>
      </c>
      <c r="H83" s="37">
        <v>19</v>
      </c>
      <c r="I83" s="103">
        <v>0.41781523365069434</v>
      </c>
      <c r="J83" s="103">
        <v>0.38042188829567658</v>
      </c>
      <c r="K83" s="104">
        <v>0.40455117878496172</v>
      </c>
      <c r="L83" s="95">
        <v>0.40999999999999992</v>
      </c>
      <c r="M83" s="37">
        <v>19</v>
      </c>
      <c r="N83" s="103">
        <v>0.42534508251235398</v>
      </c>
      <c r="O83" s="103">
        <v>0.38010907991414222</v>
      </c>
      <c r="P83" s="105">
        <v>0.40618346558318619</v>
      </c>
      <c r="Q83" s="95">
        <v>0.40906150307971401</v>
      </c>
      <c r="R83" s="37">
        <v>19</v>
      </c>
      <c r="S83" s="103">
        <v>0.42636070006030941</v>
      </c>
      <c r="T83" s="103">
        <v>0.37970445662283786</v>
      </c>
      <c r="U83" s="104">
        <v>0.40749947536570774</v>
      </c>
      <c r="V83" s="95">
        <v>0.40978280314194493</v>
      </c>
      <c r="W83" s="37">
        <v>17</v>
      </c>
      <c r="X83" s="103">
        <v>0.43181810505331647</v>
      </c>
      <c r="Y83" s="103">
        <v>0.37988924881456582</v>
      </c>
      <c r="Z83" s="104">
        <v>0.41014067604175602</v>
      </c>
      <c r="AA83" s="95">
        <v>0.40796311614770225</v>
      </c>
      <c r="AB83" s="37">
        <v>14</v>
      </c>
      <c r="AC83" s="103">
        <v>0.43017047065574698</v>
      </c>
      <c r="AD83" s="103">
        <v>0.3806563984221914</v>
      </c>
      <c r="AE83" s="106">
        <v>0.4091907594123585</v>
      </c>
      <c r="AF83" s="30">
        <v>1.8240870295140876E-3</v>
      </c>
      <c r="AG83" s="31" t="e">
        <f>(AA83/#REF!)^(1/4)-1</f>
        <v>#REF!</v>
      </c>
      <c r="AH83" s="63" t="str">
        <f t="shared" ref="AH83:AH114" si="3">A83</f>
        <v>Czechs</v>
      </c>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row>
    <row r="84" spans="1:86" s="33" customFormat="1" hidden="1" x14ac:dyDescent="0.25">
      <c r="A84" s="34" t="str">
        <f>IF('[4]Configurated Planning view'!B75="","",'[4]Configurated Planning view'!B75)</f>
        <v>Austria</v>
      </c>
      <c r="B84" s="95">
        <v>0.33204568620642066</v>
      </c>
      <c r="C84" s="96">
        <v>19</v>
      </c>
      <c r="D84" s="97">
        <v>0.41035087719298247</v>
      </c>
      <c r="E84" s="97">
        <v>0.27</v>
      </c>
      <c r="F84" s="98">
        <v>0.33662580247579049</v>
      </c>
      <c r="G84" s="95">
        <v>0.3</v>
      </c>
      <c r="H84" s="37">
        <v>19</v>
      </c>
      <c r="I84" s="103">
        <v>0.34296634654392805</v>
      </c>
      <c r="J84" s="103">
        <v>0.24</v>
      </c>
      <c r="K84" s="104">
        <v>0.30459643851411666</v>
      </c>
      <c r="L84" s="95">
        <v>0.30428644103054836</v>
      </c>
      <c r="M84" s="37">
        <v>19</v>
      </c>
      <c r="N84" s="103">
        <v>0.37397072805093151</v>
      </c>
      <c r="O84" s="103">
        <v>0.24</v>
      </c>
      <c r="P84" s="105">
        <v>0.31462278522713505</v>
      </c>
      <c r="Q84" s="95">
        <v>0.31</v>
      </c>
      <c r="R84" s="37">
        <v>19</v>
      </c>
      <c r="S84" s="103">
        <v>0.39188195101703716</v>
      </c>
      <c r="T84" s="103">
        <v>0.24</v>
      </c>
      <c r="U84" s="104">
        <v>0.31719904063331006</v>
      </c>
      <c r="V84" s="95">
        <v>0.31500000000000006</v>
      </c>
      <c r="W84" s="37">
        <v>17</v>
      </c>
      <c r="X84" s="103">
        <v>0.40677397038537039</v>
      </c>
      <c r="Y84" s="103">
        <v>0.24</v>
      </c>
      <c r="Z84" s="104">
        <v>0.32047319883230424</v>
      </c>
      <c r="AA84" s="95">
        <v>0.30975764327159949</v>
      </c>
      <c r="AB84" s="37">
        <v>14</v>
      </c>
      <c r="AC84" s="103">
        <v>0.40967078076672148</v>
      </c>
      <c r="AD84" s="103">
        <v>0.24</v>
      </c>
      <c r="AE84" s="106">
        <v>0.32021127448248776</v>
      </c>
      <c r="AF84" s="30">
        <v>8.0340313011968423E-3</v>
      </c>
      <c r="AG84" s="31" t="e">
        <f>(AA84/#REF!)^(1/4)-1</f>
        <v>#REF!</v>
      </c>
      <c r="AH84" s="40" t="str">
        <f t="shared" si="3"/>
        <v>Austria</v>
      </c>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row>
    <row r="85" spans="1:86" s="33" customFormat="1" hidden="1" x14ac:dyDescent="0.25">
      <c r="A85" s="107" t="str">
        <f>IF('[4]Configurated Planning view'!B76="","",'[4]Configurated Planning view'!B76)</f>
        <v>Greece</v>
      </c>
      <c r="B85" s="95">
        <v>0.39544631211804243</v>
      </c>
      <c r="C85" s="96">
        <v>18</v>
      </c>
      <c r="D85" s="97">
        <v>0.40179792724626279</v>
      </c>
      <c r="E85" s="97">
        <v>0.29329905083540703</v>
      </c>
      <c r="F85" s="98">
        <v>0.38497303977611863</v>
      </c>
      <c r="G85" s="95">
        <v>0.40098229027578558</v>
      </c>
      <c r="H85" s="37">
        <v>18</v>
      </c>
      <c r="I85" s="103">
        <v>0.42141225735268778</v>
      </c>
      <c r="J85" s="103">
        <v>0.30562640119768852</v>
      </c>
      <c r="K85" s="104">
        <v>0.39426070346414532</v>
      </c>
      <c r="L85" s="95">
        <v>0.40017523342919925</v>
      </c>
      <c r="M85" s="37">
        <v>18</v>
      </c>
      <c r="N85" s="103">
        <v>0.42755503375618836</v>
      </c>
      <c r="O85" s="103">
        <v>0.30530234130581407</v>
      </c>
      <c r="P85" s="105">
        <v>0.39424389593162684</v>
      </c>
      <c r="Q85" s="95">
        <v>0.39984574556122665</v>
      </c>
      <c r="R85" s="37">
        <v>18</v>
      </c>
      <c r="S85" s="103">
        <v>0.42956690317730489</v>
      </c>
      <c r="T85" s="103">
        <v>0.30530234130581407</v>
      </c>
      <c r="U85" s="104">
        <v>0.39431638754616655</v>
      </c>
      <c r="V85" s="95">
        <v>0.40589508701493915</v>
      </c>
      <c r="W85" s="37">
        <v>16</v>
      </c>
      <c r="X85" s="103">
        <v>0.43410968045723908</v>
      </c>
      <c r="Y85" s="103">
        <v>0.30530234130581407</v>
      </c>
      <c r="Z85" s="104">
        <v>0.39877010865428769</v>
      </c>
      <c r="AA85" s="95">
        <v>0.40935166373703052</v>
      </c>
      <c r="AB85" s="37">
        <v>13</v>
      </c>
      <c r="AC85" s="103">
        <v>0.43300539526061083</v>
      </c>
      <c r="AD85" s="103">
        <v>0.30530234130581407</v>
      </c>
      <c r="AE85" s="106">
        <v>0.39463229752083728</v>
      </c>
      <c r="AF85" s="30">
        <v>5.1776925910733684E-3</v>
      </c>
      <c r="AG85" s="31" t="e">
        <f>(AA85/#REF!)^(1/4)-1</f>
        <v>#REF!</v>
      </c>
      <c r="AH85" s="108" t="str">
        <f t="shared" si="3"/>
        <v>Greece</v>
      </c>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row>
    <row r="86" spans="1:86" s="33" customFormat="1" hidden="1" x14ac:dyDescent="0.25">
      <c r="A86" s="109" t="str">
        <f>IF('[4]Configurated Planning view'!B77="","",'[4]Configurated Planning view'!B77)</f>
        <v>Hungary</v>
      </c>
      <c r="B86" s="95">
        <v>0.28000000000000003</v>
      </c>
      <c r="C86" s="96">
        <v>19</v>
      </c>
      <c r="D86" s="97">
        <v>0.53785802312737008</v>
      </c>
      <c r="E86" s="97">
        <v>0.26</v>
      </c>
      <c r="F86" s="98">
        <v>0.29386149004700685</v>
      </c>
      <c r="G86" s="95">
        <v>0.30338285234953011</v>
      </c>
      <c r="H86" s="37">
        <v>19</v>
      </c>
      <c r="I86" s="103">
        <v>0.59676874207816577</v>
      </c>
      <c r="J86" s="103">
        <v>0.28999999999999998</v>
      </c>
      <c r="K86" s="104">
        <v>0.31070119055482237</v>
      </c>
      <c r="L86" s="95">
        <v>0.30391067406753192</v>
      </c>
      <c r="M86" s="37">
        <v>19</v>
      </c>
      <c r="N86" s="103">
        <v>0.59663259498129684</v>
      </c>
      <c r="O86" s="103">
        <v>0.28500000000000003</v>
      </c>
      <c r="P86" s="105">
        <v>0.31200270583289053</v>
      </c>
      <c r="Q86" s="95">
        <v>0.30517177959774933</v>
      </c>
      <c r="R86" s="37">
        <v>19</v>
      </c>
      <c r="S86" s="103">
        <v>0.59655601086696386</v>
      </c>
      <c r="T86" s="103">
        <v>0.28000000000000003</v>
      </c>
      <c r="U86" s="104">
        <v>0.31434873551920489</v>
      </c>
      <c r="V86" s="95">
        <v>0.31</v>
      </c>
      <c r="W86" s="37">
        <v>17</v>
      </c>
      <c r="X86" s="103">
        <v>0.59653420601711327</v>
      </c>
      <c r="Y86" s="103">
        <v>0.29999999999999993</v>
      </c>
      <c r="Z86" s="104">
        <v>0.32108733690599905</v>
      </c>
      <c r="AA86" s="95">
        <v>0.30879340237330355</v>
      </c>
      <c r="AB86" s="37">
        <v>14</v>
      </c>
      <c r="AC86" s="103">
        <v>0.59558789588513483</v>
      </c>
      <c r="AD86" s="103">
        <v>0.3</v>
      </c>
      <c r="AE86" s="106">
        <v>0.32275845967842598</v>
      </c>
      <c r="AF86" s="30">
        <v>4.429005563065358E-3</v>
      </c>
      <c r="AG86" s="31" t="e">
        <f>(AA86/#REF!)^(1/4)-1</f>
        <v>#REF!</v>
      </c>
      <c r="AH86" s="110" t="str">
        <f t="shared" si="3"/>
        <v>Hungary</v>
      </c>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row>
    <row r="87" spans="1:86" s="64" customFormat="1" hidden="1" x14ac:dyDescent="0.25">
      <c r="A87" s="109" t="str">
        <f>IF('[4]Configurated Planning view'!B78="","",'[4]Configurated Planning view'!B78)</f>
        <v>Slovakia</v>
      </c>
      <c r="B87" s="95">
        <v>0.42</v>
      </c>
      <c r="C87" s="96">
        <v>19</v>
      </c>
      <c r="D87" s="97">
        <v>0.85555863233521523</v>
      </c>
      <c r="E87" s="97">
        <v>0.4</v>
      </c>
      <c r="F87" s="98">
        <v>0.43356069214167625</v>
      </c>
      <c r="G87" s="95">
        <v>0.42</v>
      </c>
      <c r="H87" s="37">
        <v>18</v>
      </c>
      <c r="I87" s="103">
        <v>0.8312587439306961</v>
      </c>
      <c r="J87" s="103">
        <v>0.39999999999999997</v>
      </c>
      <c r="K87" s="104">
        <v>0.42885982556592789</v>
      </c>
      <c r="L87" s="95">
        <v>0.42</v>
      </c>
      <c r="M87" s="37">
        <v>18</v>
      </c>
      <c r="N87" s="103">
        <v>0.82944755398241954</v>
      </c>
      <c r="O87" s="103">
        <v>0.4</v>
      </c>
      <c r="P87" s="105">
        <v>0.42660513102391906</v>
      </c>
      <c r="Q87" s="95">
        <v>0.4199920361472681</v>
      </c>
      <c r="R87" s="37">
        <v>18</v>
      </c>
      <c r="S87" s="103">
        <v>0.82823622899693428</v>
      </c>
      <c r="T87" s="103">
        <v>0.40000000000000008</v>
      </c>
      <c r="U87" s="104">
        <v>0.42619609449621843</v>
      </c>
      <c r="V87" s="95">
        <v>0.42</v>
      </c>
      <c r="W87" s="37">
        <v>17</v>
      </c>
      <c r="X87" s="103">
        <v>0.82713930312274775</v>
      </c>
      <c r="Y87" s="103">
        <v>0.34380214027308836</v>
      </c>
      <c r="Z87" s="104">
        <v>0.42716693865642558</v>
      </c>
      <c r="AA87" s="95">
        <v>0.41900032039154222</v>
      </c>
      <c r="AB87" s="37">
        <v>14</v>
      </c>
      <c r="AC87" s="103">
        <v>0.8289949752537451</v>
      </c>
      <c r="AD87" s="103">
        <v>0.33724016167581927</v>
      </c>
      <c r="AE87" s="106">
        <v>0.43000862720430949</v>
      </c>
      <c r="AF87" s="30">
        <v>-5.9557924671616025E-4</v>
      </c>
      <c r="AG87" s="31" t="e">
        <f>(AA87/#REF!)^(1/4)-1</f>
        <v>#REF!</v>
      </c>
      <c r="AH87" s="110" t="str">
        <f t="shared" si="3"/>
        <v>Slovakia</v>
      </c>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row>
    <row r="88" spans="1:86" s="33" customFormat="1" hidden="1" x14ac:dyDescent="0.25">
      <c r="A88" s="111" t="str">
        <f>IF('[4]Configurated Planning view'!B79="","",'[4]Configurated Planning view'!B79)</f>
        <v>Croatia</v>
      </c>
      <c r="B88" s="95">
        <v>0.38</v>
      </c>
      <c r="C88" s="96">
        <v>18</v>
      </c>
      <c r="D88" s="97">
        <v>0.90110630168491224</v>
      </c>
      <c r="E88" s="97">
        <v>0.35854020656121816</v>
      </c>
      <c r="F88" s="98">
        <v>0.39971375222466143</v>
      </c>
      <c r="G88" s="95">
        <v>0.40409645210633283</v>
      </c>
      <c r="H88" s="37">
        <v>18</v>
      </c>
      <c r="I88" s="103">
        <v>0.94308562733716494</v>
      </c>
      <c r="J88" s="103">
        <v>0.38</v>
      </c>
      <c r="K88" s="104">
        <v>0.41526778437555806</v>
      </c>
      <c r="L88" s="95">
        <v>0.40406650411777656</v>
      </c>
      <c r="M88" s="37">
        <v>18</v>
      </c>
      <c r="N88" s="103">
        <v>0.94329021790185541</v>
      </c>
      <c r="O88" s="103">
        <v>0.38</v>
      </c>
      <c r="P88" s="105">
        <v>0.41555979407316906</v>
      </c>
      <c r="Q88" s="95">
        <v>0.40432432432432419</v>
      </c>
      <c r="R88" s="37">
        <v>19</v>
      </c>
      <c r="S88" s="103">
        <v>0.94431294197378945</v>
      </c>
      <c r="T88" s="103">
        <v>0.38000000000000006</v>
      </c>
      <c r="U88" s="104">
        <v>0.41599905043590629</v>
      </c>
      <c r="V88" s="95">
        <v>0.4045095335593335</v>
      </c>
      <c r="W88" s="37">
        <v>16</v>
      </c>
      <c r="X88" s="103">
        <v>0.94652453491769839</v>
      </c>
      <c r="Y88" s="103">
        <v>0.38</v>
      </c>
      <c r="Z88" s="104">
        <v>0.41917406097051191</v>
      </c>
      <c r="AA88" s="95">
        <v>0.40466216216216211</v>
      </c>
      <c r="AB88" s="37">
        <v>14</v>
      </c>
      <c r="AC88" s="103">
        <v>0.95102948787361463</v>
      </c>
      <c r="AD88" s="103">
        <v>0.38</v>
      </c>
      <c r="AE88" s="106">
        <v>0.42300355372317333</v>
      </c>
      <c r="AF88" s="30">
        <v>3.4980096367398517E-4</v>
      </c>
      <c r="AG88" s="31" t="e">
        <f>(AA88/#REF!)^(1/4)-1</f>
        <v>#REF!</v>
      </c>
      <c r="AH88" s="112" t="str">
        <f t="shared" si="3"/>
        <v>Croatia</v>
      </c>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row>
    <row r="89" spans="1:86" s="33" customFormat="1" hidden="1" x14ac:dyDescent="0.25">
      <c r="A89" s="107" t="str">
        <f>IF('[4]Configurated Planning view'!B80="","",'[4]Configurated Planning view'!B80)</f>
        <v>Romania</v>
      </c>
      <c r="B89" s="95">
        <v>0.16700000000000001</v>
      </c>
      <c r="C89" s="96">
        <v>17</v>
      </c>
      <c r="D89" s="97">
        <v>0.18286956521739128</v>
      </c>
      <c r="E89" s="97">
        <v>0.15</v>
      </c>
      <c r="F89" s="98">
        <v>0.16709534824101088</v>
      </c>
      <c r="G89" s="95">
        <v>0.1722471244247889</v>
      </c>
      <c r="H89" s="37">
        <v>17</v>
      </c>
      <c r="I89" s="103">
        <v>0.21484046663440268</v>
      </c>
      <c r="J89" s="103">
        <v>0.15000000000000002</v>
      </c>
      <c r="K89" s="104">
        <v>0.17339569750673978</v>
      </c>
      <c r="L89" s="95">
        <v>0.17755014186860149</v>
      </c>
      <c r="M89" s="37">
        <v>17</v>
      </c>
      <c r="N89" s="103">
        <v>0.22419037626301291</v>
      </c>
      <c r="O89" s="103">
        <v>0.15</v>
      </c>
      <c r="P89" s="105">
        <v>0.17887340153618378</v>
      </c>
      <c r="Q89" s="95">
        <v>0.19</v>
      </c>
      <c r="R89" s="37">
        <v>17</v>
      </c>
      <c r="S89" s="103">
        <v>0.23355440664577862</v>
      </c>
      <c r="T89" s="103">
        <v>0.15</v>
      </c>
      <c r="U89" s="104">
        <v>0.18602855435358964</v>
      </c>
      <c r="V89" s="95">
        <v>0.19921267821898533</v>
      </c>
      <c r="W89" s="37">
        <v>15</v>
      </c>
      <c r="X89" s="103">
        <v>0.24649110801336641</v>
      </c>
      <c r="Y89" s="103">
        <v>0.15</v>
      </c>
      <c r="Z89" s="104">
        <v>0.19431361737142885</v>
      </c>
      <c r="AA89" s="95">
        <v>0.19541043765624416</v>
      </c>
      <c r="AB89" s="37">
        <v>12</v>
      </c>
      <c r="AC89" s="103">
        <v>0.26419132181886928</v>
      </c>
      <c r="AD89" s="103">
        <v>0.15</v>
      </c>
      <c r="AE89" s="106">
        <v>0.19780199569183562</v>
      </c>
      <c r="AF89" s="30">
        <v>3.2045736997283081E-2</v>
      </c>
      <c r="AG89" s="31" t="e">
        <f>(AA89/#REF!)^(1/4)-1</f>
        <v>#REF!</v>
      </c>
      <c r="AH89" s="108" t="str">
        <f t="shared" si="3"/>
        <v>Romania</v>
      </c>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row>
    <row r="90" spans="1:86" s="33" customFormat="1" ht="16.5" customHeight="1" x14ac:dyDescent="0.25">
      <c r="A90" s="24" t="str">
        <f>IF('[4]Configurated Planning view'!B81="","",'[4]Configurated Planning view'!B81)</f>
        <v>T-Systems</v>
      </c>
      <c r="B90" s="95">
        <v>5.9169014084507046E-2</v>
      </c>
      <c r="C90" s="96">
        <v>20</v>
      </c>
      <c r="D90" s="97">
        <v>0.08</v>
      </c>
      <c r="E90" s="97">
        <v>0.04</v>
      </c>
      <c r="F90" s="98">
        <v>5.9627315263408323E-2</v>
      </c>
      <c r="G90" s="95">
        <v>6.4000000000000001E-2</v>
      </c>
      <c r="H90" s="26">
        <v>19</v>
      </c>
      <c r="I90" s="99">
        <v>7.9999999999999974E-2</v>
      </c>
      <c r="J90" s="99">
        <v>5.8404221457126926E-2</v>
      </c>
      <c r="K90" s="100">
        <v>6.7727969875849517E-2</v>
      </c>
      <c r="L90" s="95">
        <v>6.7638768430182142E-2</v>
      </c>
      <c r="M90" s="26">
        <v>19</v>
      </c>
      <c r="N90" s="99">
        <v>8.0000000000000016E-2</v>
      </c>
      <c r="O90" s="99">
        <v>6.0100000000000001E-2</v>
      </c>
      <c r="P90" s="100">
        <v>6.8881069519854912E-2</v>
      </c>
      <c r="Q90" s="95">
        <v>7.0000000000000007E-2</v>
      </c>
      <c r="R90" s="26">
        <v>19</v>
      </c>
      <c r="S90" s="99">
        <v>0.08</v>
      </c>
      <c r="T90" s="99">
        <v>6.0199999999999997E-2</v>
      </c>
      <c r="U90" s="100">
        <v>7.1050897744169492E-2</v>
      </c>
      <c r="V90" s="95">
        <v>7.1573174263595954E-2</v>
      </c>
      <c r="W90" s="26">
        <v>18</v>
      </c>
      <c r="X90" s="99">
        <v>0.1</v>
      </c>
      <c r="Y90" s="99">
        <v>6.0300000000000006E-2</v>
      </c>
      <c r="Z90" s="100">
        <v>7.4025935743921217E-2</v>
      </c>
      <c r="AA90" s="95">
        <v>7.2483227885901183E-2</v>
      </c>
      <c r="AB90" s="26">
        <v>14</v>
      </c>
      <c r="AC90" s="99">
        <v>0.105</v>
      </c>
      <c r="AD90" s="99">
        <v>6.0400000000000009E-2</v>
      </c>
      <c r="AE90" s="101">
        <v>7.4796075541786355E-2</v>
      </c>
      <c r="AF90" s="30">
        <v>3.1607255302568804E-2</v>
      </c>
      <c r="AG90" s="31" t="e">
        <f>(AA90/#REF!)^(1/4)-1</f>
        <v>#REF!</v>
      </c>
      <c r="AH90" s="32" t="str">
        <f t="shared" si="3"/>
        <v>T-Systems</v>
      </c>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row>
    <row r="91" spans="1:86" s="33" customFormat="1" x14ac:dyDescent="0.25">
      <c r="A91" s="113" t="str">
        <f>IF('[4]Configurated Planning view'!B82="","",'[4]Configurated Planning view'!B82)</f>
        <v>Adj. Group EBITDA-Margin</v>
      </c>
      <c r="B91" s="114">
        <v>0.30429439467132724</v>
      </c>
      <c r="C91" s="115">
        <v>22</v>
      </c>
      <c r="D91" s="116">
        <v>0.31304660905976811</v>
      </c>
      <c r="E91" s="117">
        <v>0.28779570734764215</v>
      </c>
      <c r="F91" s="118">
        <v>0.30334927241953225</v>
      </c>
      <c r="G91" s="114">
        <v>0.30348906122337777</v>
      </c>
      <c r="H91" s="119">
        <v>21</v>
      </c>
      <c r="I91" s="120">
        <v>0.30840381332115263</v>
      </c>
      <c r="J91" s="120">
        <v>0.2970769694666841</v>
      </c>
      <c r="K91" s="121">
        <v>0.30331990952933574</v>
      </c>
      <c r="L91" s="114">
        <v>0.30902565841996255</v>
      </c>
      <c r="M91" s="119">
        <v>20</v>
      </c>
      <c r="N91" s="120">
        <v>0.31607368078627196</v>
      </c>
      <c r="O91" s="120">
        <v>0.30020270770230706</v>
      </c>
      <c r="P91" s="122">
        <v>0.30887614326810475</v>
      </c>
      <c r="Q91" s="114">
        <v>0.31124332862633952</v>
      </c>
      <c r="R91" s="119">
        <v>20</v>
      </c>
      <c r="S91" s="120">
        <v>0.33100543550696326</v>
      </c>
      <c r="T91" s="120">
        <v>0.30552845641977178</v>
      </c>
      <c r="U91" s="121">
        <v>0.31317388814098784</v>
      </c>
      <c r="V91" s="114">
        <v>0.31403091770359914</v>
      </c>
      <c r="W91" s="119">
        <v>19</v>
      </c>
      <c r="X91" s="120">
        <v>0.33678994528406764</v>
      </c>
      <c r="Y91" s="120">
        <v>0.30849451752446244</v>
      </c>
      <c r="Z91" s="121">
        <v>0.31725853097606099</v>
      </c>
      <c r="AA91" s="114">
        <v>0.31877821400270134</v>
      </c>
      <c r="AB91" s="119">
        <v>14</v>
      </c>
      <c r="AC91" s="120">
        <v>0.34126672593907847</v>
      </c>
      <c r="AD91" s="120">
        <v>0.31107640682576376</v>
      </c>
      <c r="AE91" s="123">
        <v>0.32232787472750624</v>
      </c>
      <c r="AF91" s="30">
        <v>1.236331143205005E-2</v>
      </c>
      <c r="AG91" s="31" t="e">
        <f>(AA91/#REF!)^(1/4)-1</f>
        <v>#REF!</v>
      </c>
      <c r="AH91" s="124" t="str">
        <f t="shared" si="3"/>
        <v>Adj. Group EBITDA-Margin</v>
      </c>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row>
    <row r="92" spans="1:86" s="33" customFormat="1" x14ac:dyDescent="0.25">
      <c r="A92" s="125" t="str">
        <f>IF('[4]Configurated Planning view'!B83="","",'[4]Configurated Planning view'!B83)</f>
        <v/>
      </c>
      <c r="B92" s="25" t="s">
        <v>22</v>
      </c>
      <c r="C92" s="35" t="s">
        <v>22</v>
      </c>
      <c r="D92" s="35" t="s">
        <v>22</v>
      </c>
      <c r="E92" s="35" t="s">
        <v>22</v>
      </c>
      <c r="F92" s="36" t="s">
        <v>22</v>
      </c>
      <c r="G92" s="25"/>
      <c r="H92" s="37"/>
      <c r="I92" s="35"/>
      <c r="J92" s="35"/>
      <c r="K92" s="38" t="s">
        <v>22</v>
      </c>
      <c r="L92" s="25"/>
      <c r="M92" s="37"/>
      <c r="N92" s="35"/>
      <c r="O92" s="35"/>
      <c r="P92" s="38" t="s">
        <v>22</v>
      </c>
      <c r="Q92" s="25"/>
      <c r="R92" s="37"/>
      <c r="S92" s="35"/>
      <c r="T92" s="35"/>
      <c r="U92" s="38" t="s">
        <v>22</v>
      </c>
      <c r="V92" s="25"/>
      <c r="W92" s="37"/>
      <c r="X92" s="35"/>
      <c r="Y92" s="35"/>
      <c r="Z92" s="38" t="s">
        <v>22</v>
      </c>
      <c r="AA92" s="25"/>
      <c r="AB92" s="37"/>
      <c r="AC92" s="35"/>
      <c r="AD92" s="35"/>
      <c r="AE92" s="39" t="s">
        <v>22</v>
      </c>
      <c r="AF92" s="30"/>
      <c r="AG92" s="31"/>
      <c r="AH92" s="66" t="str">
        <f t="shared" si="3"/>
        <v/>
      </c>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row>
    <row r="93" spans="1:86" s="33" customFormat="1" x14ac:dyDescent="0.25">
      <c r="A93" s="94" t="str">
        <f>IF('[4]Configurated Planning view'!B84="","",'[4]Configurated Planning view'!B84)</f>
        <v>Cash Capex (w/o Spectrum)</v>
      </c>
      <c r="B93" s="25" t="s">
        <v>22</v>
      </c>
      <c r="C93" s="35" t="s">
        <v>22</v>
      </c>
      <c r="D93" s="35" t="s">
        <v>22</v>
      </c>
      <c r="E93" s="35" t="s">
        <v>22</v>
      </c>
      <c r="F93" s="36" t="s">
        <v>22</v>
      </c>
      <c r="G93" s="25"/>
      <c r="H93" s="37"/>
      <c r="I93" s="35"/>
      <c r="J93" s="35"/>
      <c r="K93" s="38" t="s">
        <v>22</v>
      </c>
      <c r="L93" s="25"/>
      <c r="M93" s="37"/>
      <c r="N93" s="35"/>
      <c r="O93" s="35"/>
      <c r="P93" s="38"/>
      <c r="Q93" s="25"/>
      <c r="R93" s="37"/>
      <c r="S93" s="35"/>
      <c r="T93" s="35"/>
      <c r="U93" s="38" t="s">
        <v>22</v>
      </c>
      <c r="V93" s="25"/>
      <c r="W93" s="37"/>
      <c r="X93" s="35"/>
      <c r="Y93" s="35"/>
      <c r="Z93" s="38" t="s">
        <v>22</v>
      </c>
      <c r="AA93" s="25"/>
      <c r="AB93" s="37"/>
      <c r="AC93" s="35"/>
      <c r="AD93" s="35"/>
      <c r="AE93" s="39" t="s">
        <v>22</v>
      </c>
      <c r="AF93" s="30"/>
      <c r="AG93" s="31"/>
      <c r="AH93" s="78" t="str">
        <f t="shared" si="3"/>
        <v>Cash Capex (w/o Spectrum)</v>
      </c>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row>
    <row r="94" spans="1:86" s="33" customFormat="1" x14ac:dyDescent="0.25">
      <c r="A94" s="87" t="str">
        <f>IF('[4]Configurated Planning view'!B85="","",'[4]Configurated Planning view'!B85)</f>
        <v>DE</v>
      </c>
      <c r="B94" s="25">
        <v>1048.9550674610482</v>
      </c>
      <c r="C94" s="35">
        <v>20</v>
      </c>
      <c r="D94" s="35">
        <v>1125</v>
      </c>
      <c r="E94" s="35">
        <v>955.7935488648136</v>
      </c>
      <c r="F94" s="36">
        <v>1049.4075999269635</v>
      </c>
      <c r="G94" s="25">
        <v>4260.9833228728166</v>
      </c>
      <c r="H94" s="37">
        <v>20</v>
      </c>
      <c r="I94" s="35">
        <v>5284.5152806541919</v>
      </c>
      <c r="J94" s="35">
        <v>3900</v>
      </c>
      <c r="K94" s="38">
        <v>4319.404814112846</v>
      </c>
      <c r="L94" s="25">
        <v>4316.8929842477646</v>
      </c>
      <c r="M94" s="37">
        <v>20</v>
      </c>
      <c r="N94" s="35">
        <v>6000</v>
      </c>
      <c r="O94" s="35">
        <v>4200</v>
      </c>
      <c r="P94" s="38">
        <v>4443.185451180887</v>
      </c>
      <c r="Q94" s="25">
        <v>4389.929274523769</v>
      </c>
      <c r="R94" s="37">
        <v>20</v>
      </c>
      <c r="S94" s="35">
        <v>5235.2719448401967</v>
      </c>
      <c r="T94" s="35">
        <v>4200</v>
      </c>
      <c r="U94" s="38">
        <v>4448.0945834801332</v>
      </c>
      <c r="V94" s="25">
        <v>4393.0594036669054</v>
      </c>
      <c r="W94" s="37">
        <v>19</v>
      </c>
      <c r="X94" s="35">
        <v>4564.4870297967545</v>
      </c>
      <c r="Y94" s="35">
        <v>4171.3333662563691</v>
      </c>
      <c r="Z94" s="38">
        <v>4375.2844768415598</v>
      </c>
      <c r="AA94" s="25">
        <v>4400</v>
      </c>
      <c r="AB94" s="37">
        <v>13</v>
      </c>
      <c r="AC94" s="35">
        <v>4613.8988006469945</v>
      </c>
      <c r="AD94" s="35">
        <v>3750</v>
      </c>
      <c r="AE94" s="39">
        <v>4326.9991423833899</v>
      </c>
      <c r="AF94" s="30">
        <v>8.0584409267929757E-3</v>
      </c>
      <c r="AG94" s="31" t="e">
        <f>(AA94/#REF!)^(1/4)-1</f>
        <v>#REF!</v>
      </c>
      <c r="AH94" s="76" t="str">
        <f t="shared" si="3"/>
        <v>DE</v>
      </c>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row>
    <row r="95" spans="1:86" s="33" customFormat="1" x14ac:dyDescent="0.25">
      <c r="A95" s="87" t="str">
        <f>IF('[4]Configurated Planning view'!B86="","",'[4]Configurated Planning view'!B86)</f>
        <v>USA</v>
      </c>
      <c r="B95" s="25">
        <v>1173.1833779906451</v>
      </c>
      <c r="C95" s="35">
        <v>20</v>
      </c>
      <c r="D95" s="35">
        <v>1290.869479182435</v>
      </c>
      <c r="E95" s="35">
        <v>771.39736069667958</v>
      </c>
      <c r="F95" s="36">
        <v>1145.4181819786845</v>
      </c>
      <c r="G95" s="25">
        <v>4242.0480283061306</v>
      </c>
      <c r="H95" s="37">
        <v>20</v>
      </c>
      <c r="I95" s="35">
        <v>4435.2213541666661</v>
      </c>
      <c r="J95" s="35">
        <v>4023.4375</v>
      </c>
      <c r="K95" s="38">
        <v>4242.6568157840748</v>
      </c>
      <c r="L95" s="25">
        <v>4334.5829545200195</v>
      </c>
      <c r="M95" s="37">
        <v>20</v>
      </c>
      <c r="N95" s="35">
        <v>4740.3971354166661</v>
      </c>
      <c r="O95" s="35">
        <v>4023.4375</v>
      </c>
      <c r="P95" s="38">
        <v>4367.772131241878</v>
      </c>
      <c r="Q95" s="25">
        <v>4487.2297851440435</v>
      </c>
      <c r="R95" s="37">
        <v>20</v>
      </c>
      <c r="S95" s="35">
        <v>5065.9179687499991</v>
      </c>
      <c r="T95" s="35">
        <v>3906.25</v>
      </c>
      <c r="U95" s="38">
        <v>4496.601490061762</v>
      </c>
      <c r="V95" s="25">
        <v>4618.9941333576189</v>
      </c>
      <c r="W95" s="37">
        <v>19</v>
      </c>
      <c r="X95" s="35">
        <v>5391.438802083333</v>
      </c>
      <c r="Y95" s="35">
        <v>3906.25</v>
      </c>
      <c r="Z95" s="38">
        <v>4618.950517354876</v>
      </c>
      <c r="AA95" s="25">
        <v>4745.0462408598478</v>
      </c>
      <c r="AB95" s="37">
        <v>13</v>
      </c>
      <c r="AC95" s="35">
        <v>5757.649739583333</v>
      </c>
      <c r="AD95" s="35">
        <v>4168.9054551968275</v>
      </c>
      <c r="AE95" s="39">
        <v>4790.0349225489972</v>
      </c>
      <c r="AF95" s="30">
        <v>2.8409824707822384E-2</v>
      </c>
      <c r="AG95" s="31" t="e">
        <f>(AA95/#REF!)^(1/4)-1</f>
        <v>#REF!</v>
      </c>
      <c r="AH95" s="76" t="str">
        <f t="shared" si="3"/>
        <v>USA</v>
      </c>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row>
    <row r="96" spans="1:86" s="33" customFormat="1" x14ac:dyDescent="0.25">
      <c r="A96" s="34" t="str">
        <f>IF('[4]Configurated Planning view'!B87="","",'[4]Configurated Planning view'!B87)</f>
        <v xml:space="preserve">     USA $</v>
      </c>
      <c r="B96" s="25">
        <v>1404.8451365600001</v>
      </c>
      <c r="C96" s="35">
        <v>18</v>
      </c>
      <c r="D96" s="35">
        <v>1573.0830361756907</v>
      </c>
      <c r="E96" s="35">
        <v>947.43593399999997</v>
      </c>
      <c r="F96" s="36">
        <v>1365.7708443536469</v>
      </c>
      <c r="G96" s="25">
        <v>5216.0691756249998</v>
      </c>
      <c r="H96" s="37">
        <v>18</v>
      </c>
      <c r="I96" s="35">
        <v>5359.88703035245</v>
      </c>
      <c r="J96" s="35">
        <v>3450.8885106592265</v>
      </c>
      <c r="K96" s="38">
        <v>5124.9848768686379</v>
      </c>
      <c r="L96" s="25">
        <v>5336.5047890000005</v>
      </c>
      <c r="M96" s="37">
        <v>17</v>
      </c>
      <c r="N96" s="35">
        <v>5528.6450822306324</v>
      </c>
      <c r="O96" s="35">
        <v>3514.2011527966765</v>
      </c>
      <c r="P96" s="38">
        <v>5244.0711594613294</v>
      </c>
      <c r="Q96" s="25">
        <v>5512.5541681829363</v>
      </c>
      <c r="R96" s="37">
        <v>18</v>
      </c>
      <c r="S96" s="35">
        <v>5933.3629154321998</v>
      </c>
      <c r="T96" s="35">
        <v>3580.1336322112484</v>
      </c>
      <c r="U96" s="38">
        <v>5423.0083553702907</v>
      </c>
      <c r="V96" s="25">
        <v>5671.1848925723798</v>
      </c>
      <c r="W96" s="37">
        <v>17</v>
      </c>
      <c r="X96" s="35">
        <v>6172.7552820081592</v>
      </c>
      <c r="Y96" s="35">
        <v>3580.1336322112484</v>
      </c>
      <c r="Z96" s="38">
        <v>5564.133683299031</v>
      </c>
      <c r="AA96" s="25">
        <v>5801.8227348375895</v>
      </c>
      <c r="AB96" s="37">
        <v>12</v>
      </c>
      <c r="AC96" s="35">
        <v>6380.1952082315483</v>
      </c>
      <c r="AD96" s="35">
        <v>3871.3271406542244</v>
      </c>
      <c r="AE96" s="39">
        <v>5686.9062266916226</v>
      </c>
      <c r="AF96" s="30">
        <v>2.6964138373740898E-2</v>
      </c>
      <c r="AG96" s="31" t="e">
        <f>(AA96/#REF!)^(1/4)-1</f>
        <v>#REF!</v>
      </c>
      <c r="AH96" s="40" t="str">
        <f t="shared" si="3"/>
        <v xml:space="preserve">     USA $</v>
      </c>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row>
    <row r="97" spans="1:86" s="33" customFormat="1" x14ac:dyDescent="0.25">
      <c r="A97" s="87" t="str">
        <f>IF('[4]Configurated Planning view'!B88="","",'[4]Configurated Planning view'!B88)</f>
        <v>EU</v>
      </c>
      <c r="B97" s="25">
        <v>439.49264089175472</v>
      </c>
      <c r="C97" s="35">
        <v>20</v>
      </c>
      <c r="D97" s="35">
        <v>912.19189013139385</v>
      </c>
      <c r="E97" s="35">
        <v>67.051919999999996</v>
      </c>
      <c r="F97" s="36">
        <v>441.24135264150016</v>
      </c>
      <c r="G97" s="25">
        <v>1812.1875580892925</v>
      </c>
      <c r="H97" s="37">
        <v>20</v>
      </c>
      <c r="I97" s="35">
        <v>3783.9732904350672</v>
      </c>
      <c r="J97" s="35">
        <v>279.29116554657128</v>
      </c>
      <c r="K97" s="38">
        <v>1911.1938731827511</v>
      </c>
      <c r="L97" s="25">
        <v>1749.0251103563942</v>
      </c>
      <c r="M97" s="37">
        <v>20</v>
      </c>
      <c r="N97" s="35">
        <v>3756.4332186041802</v>
      </c>
      <c r="O97" s="35">
        <v>238.75834133093878</v>
      </c>
      <c r="P97" s="38">
        <v>1838.3841635707122</v>
      </c>
      <c r="Q97" s="25">
        <v>1756.2719606023074</v>
      </c>
      <c r="R97" s="37">
        <v>20</v>
      </c>
      <c r="S97" s="35">
        <v>3787.6003029705821</v>
      </c>
      <c r="T97" s="35">
        <v>230.3202711490826</v>
      </c>
      <c r="U97" s="38">
        <v>1783.4756172649613</v>
      </c>
      <c r="V97" s="25">
        <v>1783.4750797584304</v>
      </c>
      <c r="W97" s="37">
        <v>19</v>
      </c>
      <c r="X97" s="35">
        <v>3804.4963248945542</v>
      </c>
      <c r="Y97" s="35">
        <v>232.9260815671733</v>
      </c>
      <c r="Z97" s="38">
        <v>1808.2689250854971</v>
      </c>
      <c r="AA97" s="25">
        <v>1803.80368540626</v>
      </c>
      <c r="AB97" s="37">
        <v>13</v>
      </c>
      <c r="AC97" s="35">
        <v>2052.6832948164033</v>
      </c>
      <c r="AD97" s="35">
        <v>1564.1260097539669</v>
      </c>
      <c r="AE97" s="39">
        <v>1780.9065644230332</v>
      </c>
      <c r="AF97" s="30">
        <v>-1.1586076106719911E-3</v>
      </c>
      <c r="AG97" s="31" t="e">
        <f>(AA97/#REF!)^(1/4)-1</f>
        <v>#REF!</v>
      </c>
      <c r="AH97" s="76" t="str">
        <f t="shared" si="3"/>
        <v>EU</v>
      </c>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row>
    <row r="98" spans="1:86" s="33" customFormat="1" x14ac:dyDescent="0.25">
      <c r="A98" s="87" t="s">
        <v>19</v>
      </c>
      <c r="B98" s="25">
        <v>85.4</v>
      </c>
      <c r="C98" s="35">
        <v>19</v>
      </c>
      <c r="D98" s="35">
        <v>410</v>
      </c>
      <c r="E98" s="35">
        <v>63.954000000000001</v>
      </c>
      <c r="F98" s="36">
        <v>111.51602331749619</v>
      </c>
      <c r="G98" s="25">
        <v>394.44526351268468</v>
      </c>
      <c r="H98" s="37">
        <v>18</v>
      </c>
      <c r="I98" s="35">
        <v>867.46299999999997</v>
      </c>
      <c r="J98" s="35">
        <v>294.5727875</v>
      </c>
      <c r="K98" s="38">
        <v>431.72128180887444</v>
      </c>
      <c r="L98" s="25">
        <v>399.94449009749712</v>
      </c>
      <c r="M98" s="37">
        <v>18</v>
      </c>
      <c r="N98" s="35">
        <v>1050.83494</v>
      </c>
      <c r="O98" s="35">
        <v>286.45027949999997</v>
      </c>
      <c r="P98" s="38">
        <v>450.74656821459462</v>
      </c>
      <c r="Q98" s="25">
        <v>373.8410699998596</v>
      </c>
      <c r="R98" s="37">
        <v>18</v>
      </c>
      <c r="S98" s="35">
        <v>877.79620899999998</v>
      </c>
      <c r="T98" s="35">
        <v>258.36692920799993</v>
      </c>
      <c r="U98" s="38">
        <v>387.23574586978316</v>
      </c>
      <c r="V98" s="25">
        <v>337.70853987976324</v>
      </c>
      <c r="W98" s="37">
        <v>17</v>
      </c>
      <c r="X98" s="35">
        <v>883.04044108999994</v>
      </c>
      <c r="Y98" s="35">
        <v>239.20471529174</v>
      </c>
      <c r="Z98" s="38">
        <v>373.89419044267493</v>
      </c>
      <c r="AA98" s="25">
        <v>301.14859142900332</v>
      </c>
      <c r="AB98" s="37">
        <v>13</v>
      </c>
      <c r="AC98" s="35">
        <v>447.42399139902938</v>
      </c>
      <c r="AD98" s="35">
        <v>241.5967624446574</v>
      </c>
      <c r="AE98" s="39">
        <v>330.00729297583558</v>
      </c>
      <c r="AF98" s="30">
        <v>-6.5243437791419501E-2</v>
      </c>
      <c r="AG98" s="31" t="e">
        <f>(AA98/#REF!)^(1/4)-1</f>
        <v>#REF!</v>
      </c>
      <c r="AH98" s="76" t="str">
        <f t="shared" si="3"/>
        <v>Group Development</v>
      </c>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row>
    <row r="99" spans="1:86" s="64" customFormat="1" x14ac:dyDescent="0.25">
      <c r="A99" s="87" t="str">
        <f>IF('[4]Configurated Planning view'!B90="","",'[4]Configurated Planning view'!B90)</f>
        <v>T-Systems</v>
      </c>
      <c r="B99" s="25">
        <v>116.89440000000002</v>
      </c>
      <c r="C99" s="35">
        <v>20</v>
      </c>
      <c r="D99" s="35">
        <v>168.69600000000003</v>
      </c>
      <c r="E99" s="35">
        <v>85.14</v>
      </c>
      <c r="F99" s="36">
        <v>122.41522600060712</v>
      </c>
      <c r="G99" s="25">
        <v>580.94015000000002</v>
      </c>
      <c r="H99" s="37">
        <v>20</v>
      </c>
      <c r="I99" s="35">
        <v>684.88200000000006</v>
      </c>
      <c r="J99" s="35">
        <v>357.15084958873234</v>
      </c>
      <c r="K99" s="38">
        <v>531.69463451516538</v>
      </c>
      <c r="L99" s="25">
        <v>415.6095874824328</v>
      </c>
      <c r="M99" s="37">
        <v>20</v>
      </c>
      <c r="N99" s="35">
        <v>698.71800000000007</v>
      </c>
      <c r="O99" s="35">
        <v>350.09269117865597</v>
      </c>
      <c r="P99" s="38">
        <v>460.38782642992709</v>
      </c>
      <c r="Q99" s="25">
        <v>412.84277971728693</v>
      </c>
      <c r="R99" s="37">
        <v>20</v>
      </c>
      <c r="S99" s="35">
        <v>712.69236000000001</v>
      </c>
      <c r="T99" s="35">
        <v>350.17757033411925</v>
      </c>
      <c r="U99" s="38">
        <v>445.35187280538821</v>
      </c>
      <c r="V99" s="25">
        <v>408.34519168182004</v>
      </c>
      <c r="W99" s="37">
        <v>19</v>
      </c>
      <c r="X99" s="35">
        <v>726.94620720000012</v>
      </c>
      <c r="Y99" s="35">
        <v>350.26247006833557</v>
      </c>
      <c r="Z99" s="38">
        <v>439.79492648366232</v>
      </c>
      <c r="AA99" s="25">
        <v>400</v>
      </c>
      <c r="AB99" s="37">
        <v>13</v>
      </c>
      <c r="AC99" s="35">
        <v>573.86994981119994</v>
      </c>
      <c r="AD99" s="35">
        <v>350.34739038629419</v>
      </c>
      <c r="AE99" s="39">
        <v>414.46444622123329</v>
      </c>
      <c r="AF99" s="30">
        <v>-8.9075989148419965E-2</v>
      </c>
      <c r="AG99" s="31" t="e">
        <f>(AA99/#REF!)^(1/4)-1</f>
        <v>#REF!</v>
      </c>
      <c r="AH99" s="76" t="str">
        <f t="shared" si="3"/>
        <v>T-Systems</v>
      </c>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row>
    <row r="100" spans="1:86" s="127" customFormat="1" x14ac:dyDescent="0.25">
      <c r="A100" s="87" t="str">
        <f>IF('[4]Configurated Planning view'!B91="","",'[4]Configurated Planning view'!B91)</f>
        <v>GHS</v>
      </c>
      <c r="B100" s="25">
        <v>230</v>
      </c>
      <c r="C100" s="35">
        <v>19</v>
      </c>
      <c r="D100" s="35">
        <v>292</v>
      </c>
      <c r="E100" s="35">
        <v>125</v>
      </c>
      <c r="F100" s="36">
        <v>224.43066588294437</v>
      </c>
      <c r="G100" s="25">
        <v>966.78387500000008</v>
      </c>
      <c r="H100" s="37">
        <v>20</v>
      </c>
      <c r="I100" s="35">
        <v>1518</v>
      </c>
      <c r="J100" s="35">
        <v>513.67319999999995</v>
      </c>
      <c r="K100" s="38">
        <v>981.88773643389118</v>
      </c>
      <c r="L100" s="25">
        <v>924.69882330599671</v>
      </c>
      <c r="M100" s="37">
        <v>20</v>
      </c>
      <c r="N100" s="35">
        <v>1436</v>
      </c>
      <c r="O100" s="35">
        <v>498.26300399999991</v>
      </c>
      <c r="P100" s="38">
        <v>913.98304405739577</v>
      </c>
      <c r="Q100" s="25">
        <v>900.26486213871749</v>
      </c>
      <c r="R100" s="37">
        <v>20</v>
      </c>
      <c r="S100" s="35">
        <v>1436</v>
      </c>
      <c r="T100" s="35">
        <v>483.3151138799999</v>
      </c>
      <c r="U100" s="38">
        <v>873.07545847453787</v>
      </c>
      <c r="V100" s="25">
        <v>883.32</v>
      </c>
      <c r="W100" s="37">
        <v>19</v>
      </c>
      <c r="X100" s="35">
        <v>1436</v>
      </c>
      <c r="Y100" s="35">
        <v>468.8156604635999</v>
      </c>
      <c r="Z100" s="38">
        <v>834.91727862763616</v>
      </c>
      <c r="AA100" s="25">
        <v>807.79483340127786</v>
      </c>
      <c r="AB100" s="37">
        <v>13</v>
      </c>
      <c r="AC100" s="35">
        <v>1000</v>
      </c>
      <c r="AD100" s="35">
        <v>536.32249999999988</v>
      </c>
      <c r="AE100" s="39">
        <v>777.49900125934209</v>
      </c>
      <c r="AF100" s="30">
        <v>-4.3922895254880134E-2</v>
      </c>
      <c r="AG100" s="31" t="e">
        <f>(AA100/#REF!)^(1/4)-1</f>
        <v>#REF!</v>
      </c>
      <c r="AH100" s="76" t="str">
        <f t="shared" si="3"/>
        <v>GHS</v>
      </c>
      <c r="AI100" s="126"/>
      <c r="AJ100" s="126"/>
      <c r="AK100" s="126"/>
      <c r="AL100" s="126"/>
      <c r="AM100" s="126"/>
      <c r="AN100" s="126"/>
      <c r="AO100" s="126"/>
      <c r="AP100" s="126"/>
      <c r="AQ100" s="126"/>
      <c r="AR100" s="126"/>
      <c r="AS100" s="126"/>
      <c r="AT100" s="126"/>
      <c r="AU100" s="126"/>
      <c r="AV100" s="126"/>
      <c r="AW100" s="126"/>
      <c r="AX100" s="126"/>
      <c r="AY100" s="126"/>
      <c r="AZ100" s="126"/>
      <c r="BA100" s="126"/>
      <c r="BB100" s="126"/>
      <c r="BC100" s="126"/>
      <c r="BD100" s="126"/>
      <c r="BE100" s="126"/>
      <c r="BF100" s="126"/>
      <c r="BG100" s="126"/>
      <c r="BH100" s="126"/>
      <c r="BI100" s="126"/>
      <c r="BJ100" s="126"/>
      <c r="BK100" s="126"/>
      <c r="BL100" s="126"/>
      <c r="BM100" s="126"/>
      <c r="BN100" s="126"/>
      <c r="BO100" s="126"/>
      <c r="BP100" s="126"/>
      <c r="BQ100" s="126"/>
      <c r="BR100" s="126"/>
      <c r="BS100" s="126"/>
      <c r="BT100" s="126"/>
      <c r="BU100" s="126"/>
      <c r="BV100" s="126"/>
      <c r="BW100" s="126"/>
      <c r="BX100" s="126"/>
      <c r="BY100" s="126"/>
      <c r="BZ100" s="126"/>
      <c r="CA100" s="126"/>
      <c r="CB100" s="126"/>
      <c r="CC100" s="126"/>
      <c r="CD100" s="126"/>
      <c r="CE100" s="126"/>
      <c r="CF100" s="126"/>
      <c r="CG100" s="126"/>
      <c r="CH100" s="126"/>
    </row>
    <row r="101" spans="1:86" s="33" customFormat="1" x14ac:dyDescent="0.25">
      <c r="A101" s="92" t="str">
        <f>IF('[4]Configurated Planning view'!B92="","",'[4]Configurated Planning view'!B92)</f>
        <v>Group Cash Capex (w/o Spectrum)</v>
      </c>
      <c r="B101" s="68">
        <v>3036.5562954565635</v>
      </c>
      <c r="C101" s="89">
        <v>21</v>
      </c>
      <c r="D101" s="90">
        <v>3295.2538559908053</v>
      </c>
      <c r="E101" s="90">
        <v>2697.9166164732987</v>
      </c>
      <c r="F101" s="91">
        <v>3039.4022295187433</v>
      </c>
      <c r="G101" s="68">
        <v>12096.533521891764</v>
      </c>
      <c r="H101" s="119">
        <v>21</v>
      </c>
      <c r="I101" s="128">
        <v>13770.872501911859</v>
      </c>
      <c r="J101" s="128">
        <v>10293.76530443013</v>
      </c>
      <c r="K101" s="129">
        <v>12050.924616129781</v>
      </c>
      <c r="L101" s="68">
        <v>12071.5762825658</v>
      </c>
      <c r="M101" s="119">
        <v>21</v>
      </c>
      <c r="N101" s="128">
        <v>13510.763985728865</v>
      </c>
      <c r="O101" s="128">
        <v>11419.054677455915</v>
      </c>
      <c r="P101" s="130">
        <v>12102.762859552204</v>
      </c>
      <c r="Q101" s="68">
        <v>12149.181258197055</v>
      </c>
      <c r="R101" s="119">
        <v>20</v>
      </c>
      <c r="S101" s="128">
        <v>12928.300783794897</v>
      </c>
      <c r="T101" s="128">
        <v>11271.808858264678</v>
      </c>
      <c r="U101" s="129">
        <v>12149.191255298305</v>
      </c>
      <c r="V101" s="68">
        <v>12158.932563471993</v>
      </c>
      <c r="W101" s="119">
        <v>19</v>
      </c>
      <c r="X101" s="128">
        <v>12885.498590699508</v>
      </c>
      <c r="Y101" s="128">
        <v>11373.176081567173</v>
      </c>
      <c r="Z101" s="129">
        <v>12167.459505294362</v>
      </c>
      <c r="AA101" s="68">
        <v>12130.9705576081</v>
      </c>
      <c r="AB101" s="119">
        <v>13</v>
      </c>
      <c r="AC101" s="128">
        <v>12649.896323199016</v>
      </c>
      <c r="AD101" s="128">
        <v>11625.772321837325</v>
      </c>
      <c r="AE101" s="131">
        <v>12195.865976778574</v>
      </c>
      <c r="AF101" s="30">
        <v>7.1095435447698918E-4</v>
      </c>
      <c r="AG101" s="31" t="e">
        <f>(AA101/#REF!)^(1/4)-1</f>
        <v>#REF!</v>
      </c>
      <c r="AH101" s="93" t="str">
        <f t="shared" si="3"/>
        <v>Group Cash Capex (w/o Spectrum)</v>
      </c>
      <c r="AI101" s="9"/>
      <c r="AJ101" s="9"/>
      <c r="AK101" s="126"/>
      <c r="AL101" s="9"/>
      <c r="AM101" s="9"/>
      <c r="AN101" s="126"/>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row>
    <row r="102" spans="1:86" s="33" customFormat="1" x14ac:dyDescent="0.25">
      <c r="A102" s="132" t="str">
        <f>IF('[4]Configurated Planning view'!B93="","",'[4]Configurated Planning view'!B93)</f>
        <v/>
      </c>
      <c r="B102" s="25" t="s">
        <v>22</v>
      </c>
      <c r="C102" s="133" t="s">
        <v>22</v>
      </c>
      <c r="D102" s="134" t="s">
        <v>22</v>
      </c>
      <c r="E102" s="35" t="s">
        <v>22</v>
      </c>
      <c r="F102" s="36" t="s">
        <v>22</v>
      </c>
      <c r="G102" s="25"/>
      <c r="H102" s="37"/>
      <c r="I102" s="35"/>
      <c r="J102" s="35"/>
      <c r="K102" s="38" t="s">
        <v>22</v>
      </c>
      <c r="L102" s="25"/>
      <c r="M102" s="37"/>
      <c r="N102" s="35"/>
      <c r="O102" s="35"/>
      <c r="P102" s="38" t="s">
        <v>22</v>
      </c>
      <c r="Q102" s="25"/>
      <c r="R102" s="37"/>
      <c r="S102" s="35"/>
      <c r="T102" s="35"/>
      <c r="U102" s="38" t="s">
        <v>22</v>
      </c>
      <c r="V102" s="25"/>
      <c r="W102" s="37"/>
      <c r="X102" s="35"/>
      <c r="Y102" s="35"/>
      <c r="Z102" s="38" t="s">
        <v>22</v>
      </c>
      <c r="AA102" s="25"/>
      <c r="AB102" s="37"/>
      <c r="AC102" s="35"/>
      <c r="AD102" s="35"/>
      <c r="AE102" s="39" t="s">
        <v>22</v>
      </c>
      <c r="AF102" s="30"/>
      <c r="AG102" s="31"/>
      <c r="AH102" s="135" t="str">
        <f t="shared" si="3"/>
        <v/>
      </c>
      <c r="AI102" s="9"/>
      <c r="AJ102" s="9"/>
      <c r="AK102" s="136"/>
      <c r="AL102" s="136"/>
      <c r="AM102" s="136"/>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row>
    <row r="103" spans="1:86" s="33" customFormat="1" x14ac:dyDescent="0.25">
      <c r="A103" s="132"/>
      <c r="B103" s="25" t="s">
        <v>22</v>
      </c>
      <c r="C103" s="133" t="s">
        <v>22</v>
      </c>
      <c r="D103" s="134" t="s">
        <v>22</v>
      </c>
      <c r="E103" s="35" t="s">
        <v>22</v>
      </c>
      <c r="F103" s="36" t="s">
        <v>22</v>
      </c>
      <c r="G103" s="25"/>
      <c r="H103" s="37"/>
      <c r="I103" s="35"/>
      <c r="J103" s="35"/>
      <c r="K103" s="38" t="s">
        <v>22</v>
      </c>
      <c r="L103" s="25"/>
      <c r="M103" s="37"/>
      <c r="N103" s="35"/>
      <c r="O103" s="35"/>
      <c r="P103" s="38" t="s">
        <v>22</v>
      </c>
      <c r="Q103" s="25"/>
      <c r="R103" s="37"/>
      <c r="S103" s="35"/>
      <c r="T103" s="35"/>
      <c r="U103" s="38" t="s">
        <v>22</v>
      </c>
      <c r="V103" s="25"/>
      <c r="W103" s="37"/>
      <c r="X103" s="35"/>
      <c r="Y103" s="35"/>
      <c r="Z103" s="38" t="s">
        <v>22</v>
      </c>
      <c r="AA103" s="25"/>
      <c r="AB103" s="37"/>
      <c r="AC103" s="35"/>
      <c r="AD103" s="35"/>
      <c r="AE103" s="39" t="s">
        <v>22</v>
      </c>
      <c r="AF103" s="30"/>
      <c r="AG103" s="31"/>
      <c r="AH103" s="135"/>
      <c r="AI103" s="9"/>
      <c r="AJ103" s="9"/>
      <c r="AK103" s="136"/>
      <c r="AL103" s="136"/>
      <c r="AM103" s="136"/>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row>
    <row r="104" spans="1:86" s="138" customFormat="1" x14ac:dyDescent="0.25">
      <c r="A104" s="88" t="str">
        <f>IF('[4]Configurated Planning view'!B95="","",'[4]Configurated Planning view'!B95)</f>
        <v>FCF before dividends</v>
      </c>
      <c r="B104" s="68">
        <v>1357.9738055875009</v>
      </c>
      <c r="C104" s="89">
        <v>15</v>
      </c>
      <c r="D104" s="90">
        <v>1781.8176888460637</v>
      </c>
      <c r="E104" s="90">
        <v>1003.0107488797285</v>
      </c>
      <c r="F104" s="91">
        <v>1334.7187765943447</v>
      </c>
      <c r="G104" s="68">
        <v>5968.1677068930239</v>
      </c>
      <c r="H104" s="119">
        <v>20</v>
      </c>
      <c r="I104" s="128">
        <v>6269.8809165811163</v>
      </c>
      <c r="J104" s="128">
        <v>4332.8723473610389</v>
      </c>
      <c r="K104" s="129">
        <v>5899.1200262937809</v>
      </c>
      <c r="L104" s="68">
        <v>6676.1354234596474</v>
      </c>
      <c r="M104" s="119">
        <v>20</v>
      </c>
      <c r="N104" s="128">
        <v>7617.3468472767217</v>
      </c>
      <c r="O104" s="128">
        <v>4872.1914084109758</v>
      </c>
      <c r="P104" s="129">
        <v>6606.4210205119252</v>
      </c>
      <c r="Q104" s="68">
        <v>7295.1129312569483</v>
      </c>
      <c r="R104" s="119">
        <v>20</v>
      </c>
      <c r="S104" s="128">
        <v>8683.5233390264275</v>
      </c>
      <c r="T104" s="128">
        <v>4949.9940708292634</v>
      </c>
      <c r="U104" s="129">
        <v>7264.3474529359082</v>
      </c>
      <c r="V104" s="68">
        <v>7823.0768791039818</v>
      </c>
      <c r="W104" s="119">
        <v>19</v>
      </c>
      <c r="X104" s="128">
        <v>9901.8266540336062</v>
      </c>
      <c r="Y104" s="128">
        <v>4959.6293757363328</v>
      </c>
      <c r="Z104" s="129">
        <v>7945.7534976319339</v>
      </c>
      <c r="AA104" s="68">
        <v>8675.1564616085325</v>
      </c>
      <c r="AB104" s="119">
        <v>13</v>
      </c>
      <c r="AC104" s="128">
        <v>10988.240945627618</v>
      </c>
      <c r="AD104" s="128">
        <v>5568.9879146759122</v>
      </c>
      <c r="AE104" s="131">
        <v>8712.6956239005212</v>
      </c>
      <c r="AF104" s="30">
        <v>9.8017026190399204E-2</v>
      </c>
      <c r="AG104" s="31" t="e">
        <f>(AA104/#REF!)^(1/4)-1</f>
        <v>#REF!</v>
      </c>
      <c r="AH104" s="74" t="str">
        <f t="shared" si="3"/>
        <v>FCF before dividends</v>
      </c>
      <c r="AI104" s="137"/>
      <c r="AJ104" s="137"/>
      <c r="AK104" s="137"/>
      <c r="AL104" s="137"/>
      <c r="AM104" s="137"/>
      <c r="AN104" s="137"/>
      <c r="AO104" s="137"/>
      <c r="AP104" s="137"/>
      <c r="AQ104" s="137"/>
      <c r="AR104" s="137"/>
      <c r="AS104" s="137"/>
      <c r="AT104" s="137"/>
      <c r="AU104" s="137"/>
      <c r="AV104" s="137"/>
      <c r="AW104" s="137"/>
      <c r="AX104" s="137"/>
      <c r="AY104" s="137"/>
      <c r="AZ104" s="137"/>
      <c r="BA104" s="137"/>
      <c r="BB104" s="137"/>
      <c r="BC104" s="137"/>
      <c r="BD104" s="137"/>
      <c r="BE104" s="137"/>
      <c r="BF104" s="137"/>
      <c r="BG104" s="137"/>
      <c r="BH104" s="137"/>
      <c r="BI104" s="137"/>
      <c r="BJ104" s="137"/>
      <c r="BK104" s="137"/>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c r="CG104" s="137"/>
      <c r="CH104" s="137"/>
    </row>
    <row r="105" spans="1:86" s="138" customFormat="1" x14ac:dyDescent="0.25">
      <c r="A105" s="88" t="str">
        <f>IF('[4]Configurated Planning view'!B96="","",'[4]Configurated Planning view'!B96)</f>
        <v>FCF reported by TMUS</v>
      </c>
      <c r="B105" s="68">
        <v>808.2847815737789</v>
      </c>
      <c r="C105" s="89">
        <v>5</v>
      </c>
      <c r="D105" s="90">
        <v>864.58786116870294</v>
      </c>
      <c r="E105" s="90">
        <v>450.96987920729407</v>
      </c>
      <c r="F105" s="91">
        <v>755.37565133026681</v>
      </c>
      <c r="G105" s="68">
        <v>3591.8058319871652</v>
      </c>
      <c r="H105" s="119">
        <v>6</v>
      </c>
      <c r="I105" s="128">
        <v>4169.5484626584985</v>
      </c>
      <c r="J105" s="128">
        <v>3177.5845788750858</v>
      </c>
      <c r="K105" s="129">
        <v>3651.2602937975948</v>
      </c>
      <c r="L105" s="68">
        <v>4582.4256885662262</v>
      </c>
      <c r="M105" s="119">
        <v>6</v>
      </c>
      <c r="N105" s="128">
        <v>4906.0931056730296</v>
      </c>
      <c r="O105" s="128">
        <v>3522.5677920334037</v>
      </c>
      <c r="P105" s="129">
        <v>4408.6366881118256</v>
      </c>
      <c r="Q105" s="68">
        <v>4880.217640237056</v>
      </c>
      <c r="R105" s="119">
        <v>6</v>
      </c>
      <c r="S105" s="128">
        <v>5968.0039948465519</v>
      </c>
      <c r="T105" s="128">
        <v>3733.1038849428787</v>
      </c>
      <c r="U105" s="129">
        <v>4900.4764840323087</v>
      </c>
      <c r="V105" s="68">
        <v>5820.3337901246341</v>
      </c>
      <c r="W105" s="119">
        <v>6</v>
      </c>
      <c r="X105" s="128">
        <v>6430.1738176287572</v>
      </c>
      <c r="Y105" s="128">
        <v>3582.4201883427163</v>
      </c>
      <c r="Z105" s="129">
        <v>5300.0340297116754</v>
      </c>
      <c r="AA105" s="68">
        <v>5274.9549985225231</v>
      </c>
      <c r="AB105" s="119">
        <v>4</v>
      </c>
      <c r="AC105" s="128">
        <v>6680.9308366817186</v>
      </c>
      <c r="AD105" s="128">
        <v>4353.918605594532</v>
      </c>
      <c r="AE105" s="131">
        <v>5396.1898598303242</v>
      </c>
      <c r="AF105" s="30">
        <v>0.10084576730476957</v>
      </c>
      <c r="AG105" s="31"/>
      <c r="AH105" s="74" t="str">
        <f t="shared" si="3"/>
        <v>FCF reported by TMUS</v>
      </c>
      <c r="AI105" s="137"/>
      <c r="AJ105" s="137"/>
      <c r="AK105" s="137"/>
      <c r="AL105" s="137"/>
      <c r="AM105" s="137"/>
      <c r="AN105" s="137"/>
      <c r="AO105" s="137"/>
      <c r="AP105" s="137"/>
      <c r="AQ105" s="137"/>
      <c r="AR105" s="137"/>
      <c r="AS105" s="137"/>
      <c r="AT105" s="137"/>
      <c r="AU105" s="137"/>
      <c r="AV105" s="137"/>
      <c r="AW105" s="137"/>
      <c r="AX105" s="137"/>
      <c r="AY105" s="137"/>
      <c r="AZ105" s="137"/>
      <c r="BA105" s="137"/>
      <c r="BB105" s="137"/>
      <c r="BC105" s="137"/>
      <c r="BD105" s="137"/>
      <c r="BE105" s="137"/>
      <c r="BF105" s="137"/>
      <c r="BG105" s="137"/>
      <c r="BH105" s="137"/>
      <c r="BI105" s="137"/>
      <c r="BJ105" s="137"/>
      <c r="BK105" s="137"/>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c r="CG105" s="137"/>
      <c r="CH105" s="137"/>
    </row>
    <row r="106" spans="1:86" s="138" customFormat="1" x14ac:dyDescent="0.25">
      <c r="A106" s="139" t="str">
        <f>IF('[4]Configurated Planning view'!B97="","",'[4]Configurated Planning view'!B97)</f>
        <v>Dividend per Share</v>
      </c>
      <c r="B106" s="55" t="s">
        <v>22</v>
      </c>
      <c r="C106" s="133" t="s">
        <v>22</v>
      </c>
      <c r="D106" s="134" t="s">
        <v>22</v>
      </c>
      <c r="E106" s="35" t="s">
        <v>22</v>
      </c>
      <c r="F106" s="36" t="s">
        <v>22</v>
      </c>
      <c r="G106" s="55">
        <v>0.70000000000000007</v>
      </c>
      <c r="H106" s="37">
        <v>18</v>
      </c>
      <c r="I106" s="56">
        <v>0.8</v>
      </c>
      <c r="J106" s="56">
        <v>0.65</v>
      </c>
      <c r="K106" s="58">
        <v>0.71304448637033169</v>
      </c>
      <c r="L106" s="55">
        <v>0.75000000000000011</v>
      </c>
      <c r="M106" s="37">
        <v>17</v>
      </c>
      <c r="N106" s="56">
        <v>0.9</v>
      </c>
      <c r="O106" s="56">
        <v>0.71500000000000008</v>
      </c>
      <c r="P106" s="140">
        <v>0.7817148547353806</v>
      </c>
      <c r="Q106" s="55">
        <v>0.80000000000000016</v>
      </c>
      <c r="R106" s="37">
        <v>17</v>
      </c>
      <c r="S106" s="56">
        <v>1</v>
      </c>
      <c r="T106" s="56">
        <v>0.7865000000000002</v>
      </c>
      <c r="U106" s="58">
        <v>0.85055181789023981</v>
      </c>
      <c r="V106" s="55">
        <v>0.90840750000000037</v>
      </c>
      <c r="W106" s="37">
        <v>16</v>
      </c>
      <c r="X106" s="56">
        <v>2</v>
      </c>
      <c r="Y106" s="56">
        <v>0.8</v>
      </c>
      <c r="Z106" s="58">
        <v>0.97328773196452101</v>
      </c>
      <c r="AA106" s="55">
        <v>0.95382787500000044</v>
      </c>
      <c r="AB106" s="37">
        <v>12</v>
      </c>
      <c r="AC106" s="56">
        <v>1.1649798511338751</v>
      </c>
      <c r="AD106" s="56">
        <v>0.8</v>
      </c>
      <c r="AE106" s="59">
        <v>0.96828892509448983</v>
      </c>
      <c r="AF106" s="30">
        <v>8.0420939395559721E-2</v>
      </c>
      <c r="AG106" s="31" t="e">
        <f>(AA106/#REF!)^(1/4)-1</f>
        <v>#REF!</v>
      </c>
      <c r="AH106" s="141" t="str">
        <f t="shared" si="3"/>
        <v>Dividend per Share</v>
      </c>
      <c r="AI106" s="137"/>
      <c r="AJ106" s="137"/>
      <c r="AK106" s="137"/>
      <c r="AL106" s="137"/>
      <c r="AM106" s="137"/>
      <c r="AN106" s="137"/>
      <c r="AO106" s="137"/>
      <c r="AP106" s="137"/>
      <c r="AQ106" s="137"/>
      <c r="AR106" s="137"/>
      <c r="AS106" s="137"/>
      <c r="AT106" s="137"/>
      <c r="AU106" s="137"/>
      <c r="AV106" s="137"/>
      <c r="AW106" s="137"/>
      <c r="AX106" s="137"/>
      <c r="AY106" s="137"/>
      <c r="AZ106" s="137"/>
      <c r="BA106" s="137"/>
      <c r="BB106" s="137"/>
      <c r="BC106" s="137"/>
      <c r="BD106" s="137"/>
      <c r="BE106" s="137"/>
      <c r="BF106" s="137"/>
      <c r="BG106" s="137"/>
      <c r="BH106" s="137"/>
      <c r="BI106" s="137"/>
      <c r="BJ106" s="137"/>
      <c r="BK106" s="137"/>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c r="CG106" s="137"/>
      <c r="CH106" s="137"/>
    </row>
    <row r="107" spans="1:86" s="138" customFormat="1" x14ac:dyDescent="0.25">
      <c r="A107" s="88" t="str">
        <f>IF('[4]Configurated Planning view'!B98="","",'[4]Configurated Planning view'!B98)</f>
        <v>Net Financial Debt</v>
      </c>
      <c r="B107" s="68">
        <v>50529.10918095614</v>
      </c>
      <c r="C107" s="89">
        <v>17</v>
      </c>
      <c r="D107" s="90">
        <v>52672.130209618495</v>
      </c>
      <c r="E107" s="90">
        <v>48810.101538529874</v>
      </c>
      <c r="F107" s="91">
        <v>50400.307711266913</v>
      </c>
      <c r="G107" s="68">
        <v>49793.885930038974</v>
      </c>
      <c r="H107" s="119">
        <v>20</v>
      </c>
      <c r="I107" s="128">
        <v>56444.173703373148</v>
      </c>
      <c r="J107" s="128">
        <v>46250.413227383266</v>
      </c>
      <c r="K107" s="129">
        <v>50262.867865326989</v>
      </c>
      <c r="L107" s="68">
        <v>47794.365039655699</v>
      </c>
      <c r="M107" s="119">
        <v>19</v>
      </c>
      <c r="N107" s="128">
        <v>56961.348603382423</v>
      </c>
      <c r="O107" s="128">
        <v>42196.380270031936</v>
      </c>
      <c r="P107" s="129">
        <v>48571.546873485284</v>
      </c>
      <c r="Q107" s="68">
        <v>45030.640724666271</v>
      </c>
      <c r="R107" s="119">
        <v>19</v>
      </c>
      <c r="S107" s="128">
        <v>57659.697865458031</v>
      </c>
      <c r="T107" s="128">
        <v>37580.295126066063</v>
      </c>
      <c r="U107" s="129">
        <v>46423.983245711286</v>
      </c>
      <c r="V107" s="68">
        <v>41536.068431712752</v>
      </c>
      <c r="W107" s="119">
        <v>18</v>
      </c>
      <c r="X107" s="128">
        <v>58212.476138888764</v>
      </c>
      <c r="Y107" s="128">
        <v>33841.135592019476</v>
      </c>
      <c r="Z107" s="129">
        <v>43404.121350920541</v>
      </c>
      <c r="AA107" s="68">
        <v>36779.586540552205</v>
      </c>
      <c r="AB107" s="119">
        <v>13</v>
      </c>
      <c r="AC107" s="128">
        <v>58530.720596064355</v>
      </c>
      <c r="AD107" s="128">
        <v>30115.355225024345</v>
      </c>
      <c r="AE107" s="131">
        <v>38204.605432529737</v>
      </c>
      <c r="AF107" s="30">
        <v>-7.2940292938122431E-2</v>
      </c>
      <c r="AG107" s="31" t="e">
        <f>(AA107/#REF!)^(1/4)-1</f>
        <v>#REF!</v>
      </c>
      <c r="AH107" s="74" t="str">
        <f t="shared" si="3"/>
        <v>Net Financial Debt</v>
      </c>
      <c r="AI107" s="137"/>
      <c r="AJ107" s="137"/>
      <c r="AK107" s="137"/>
      <c r="AL107" s="137"/>
      <c r="AM107" s="137"/>
      <c r="AN107" s="137"/>
      <c r="AO107" s="137"/>
      <c r="AP107" s="137"/>
      <c r="AQ107" s="137"/>
      <c r="AR107" s="137"/>
      <c r="AS107" s="137"/>
      <c r="AT107" s="137"/>
      <c r="AU107" s="137"/>
      <c r="AV107" s="137"/>
      <c r="AW107" s="137"/>
      <c r="AX107" s="137"/>
      <c r="AY107" s="137"/>
      <c r="AZ107" s="137"/>
      <c r="BA107" s="137"/>
      <c r="BB107" s="137"/>
      <c r="BC107" s="137"/>
      <c r="BD107" s="137"/>
      <c r="BE107" s="137"/>
      <c r="BF107" s="137"/>
      <c r="BG107" s="137"/>
      <c r="BH107" s="137"/>
      <c r="BI107" s="137"/>
      <c r="BJ107" s="137"/>
      <c r="BK107" s="137"/>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c r="CG107" s="137"/>
      <c r="CH107" s="137"/>
    </row>
    <row r="108" spans="1:86" s="138" customFormat="1" x14ac:dyDescent="0.25">
      <c r="A108" s="88" t="str">
        <f>IF('[4]Configurated Planning view'!B99="","",'[4]Configurated Planning view'!B99)</f>
        <v>Assumed spending on spectrum</v>
      </c>
      <c r="B108" s="68">
        <v>164.05641089740669</v>
      </c>
      <c r="C108" s="89">
        <v>4</v>
      </c>
      <c r="D108" s="90">
        <v>312.5</v>
      </c>
      <c r="E108" s="90">
        <v>75</v>
      </c>
      <c r="F108" s="91">
        <v>178.90320544870335</v>
      </c>
      <c r="G108" s="68">
        <v>741.10064358962666</v>
      </c>
      <c r="H108" s="119">
        <v>14</v>
      </c>
      <c r="I108" s="128">
        <v>3000</v>
      </c>
      <c r="J108" s="128">
        <v>250</v>
      </c>
      <c r="K108" s="129">
        <v>1072.7795887959833</v>
      </c>
      <c r="L108" s="68">
        <v>662.45128717925343</v>
      </c>
      <c r="M108" s="119">
        <v>15</v>
      </c>
      <c r="N108" s="128">
        <v>1750</v>
      </c>
      <c r="O108" s="128">
        <v>218</v>
      </c>
      <c r="P108" s="129">
        <v>795.94854953984327</v>
      </c>
      <c r="Q108" s="68">
        <v>671.48235401177772</v>
      </c>
      <c r="R108" s="119">
        <v>14</v>
      </c>
      <c r="S108" s="128">
        <v>4065.0406504064999</v>
      </c>
      <c r="T108" s="128">
        <v>162.45128717925343</v>
      </c>
      <c r="U108" s="129">
        <v>962.34305619226427</v>
      </c>
      <c r="V108" s="68">
        <v>300</v>
      </c>
      <c r="W108" s="119">
        <v>11</v>
      </c>
      <c r="X108" s="128">
        <v>1858.1101642030158</v>
      </c>
      <c r="Y108" s="128">
        <v>56</v>
      </c>
      <c r="Z108" s="129">
        <v>529.07425719670277</v>
      </c>
      <c r="AA108" s="68">
        <v>300</v>
      </c>
      <c r="AB108" s="119">
        <v>6</v>
      </c>
      <c r="AC108" s="128">
        <v>1872.7310389495281</v>
      </c>
      <c r="AD108" s="128">
        <v>162.45128717925343</v>
      </c>
      <c r="AE108" s="131">
        <v>619.57598869766559</v>
      </c>
      <c r="AF108" s="30">
        <v>-0.2023524858294824</v>
      </c>
      <c r="AG108" s="31" t="e">
        <f>(AA108/#REF!)^(1/4)-1</f>
        <v>#REF!</v>
      </c>
      <c r="AH108" s="74" t="str">
        <f t="shared" si="3"/>
        <v>Assumed spending on spectrum</v>
      </c>
      <c r="AI108" s="137"/>
      <c r="AJ108" s="137"/>
      <c r="AK108" s="137"/>
      <c r="AL108" s="137"/>
      <c r="AM108" s="137"/>
      <c r="AN108" s="137"/>
      <c r="AO108" s="137"/>
      <c r="AP108" s="137"/>
      <c r="AQ108" s="137"/>
      <c r="AR108" s="137"/>
      <c r="AS108" s="137"/>
      <c r="AT108" s="137"/>
      <c r="AU108" s="137"/>
      <c r="AV108" s="137"/>
      <c r="AW108" s="137"/>
      <c r="AX108" s="137"/>
      <c r="AY108" s="137"/>
      <c r="AZ108" s="137"/>
      <c r="BA108" s="137"/>
      <c r="BB108" s="137"/>
      <c r="BC108" s="137"/>
      <c r="BD108" s="137"/>
      <c r="BE108" s="137"/>
      <c r="BF108" s="137"/>
      <c r="BG108" s="137"/>
      <c r="BH108" s="137"/>
      <c r="BI108" s="137"/>
      <c r="BJ108" s="137"/>
      <c r="BK108" s="137"/>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c r="CG108" s="137"/>
      <c r="CH108" s="137"/>
    </row>
    <row r="109" spans="1:86" s="138" customFormat="1" x14ac:dyDescent="0.25">
      <c r="A109" s="87"/>
      <c r="B109" s="25" t="s">
        <v>22</v>
      </c>
      <c r="C109" s="133" t="s">
        <v>22</v>
      </c>
      <c r="D109" s="134" t="s">
        <v>22</v>
      </c>
      <c r="E109" s="35" t="s">
        <v>22</v>
      </c>
      <c r="F109" s="36" t="s">
        <v>22</v>
      </c>
      <c r="G109" s="25"/>
      <c r="H109" s="37"/>
      <c r="I109" s="35"/>
      <c r="J109" s="35"/>
      <c r="K109" s="38" t="s">
        <v>22</v>
      </c>
      <c r="L109" s="25"/>
      <c r="M109" s="37"/>
      <c r="N109" s="35"/>
      <c r="O109" s="35"/>
      <c r="P109" s="38" t="s">
        <v>22</v>
      </c>
      <c r="Q109" s="25"/>
      <c r="R109" s="37"/>
      <c r="S109" s="35"/>
      <c r="T109" s="35"/>
      <c r="U109" s="38" t="s">
        <v>22</v>
      </c>
      <c r="V109" s="25"/>
      <c r="W109" s="37"/>
      <c r="X109" s="35"/>
      <c r="Y109" s="35"/>
      <c r="Z109" s="38" t="s">
        <v>22</v>
      </c>
      <c r="AA109" s="25"/>
      <c r="AB109" s="37"/>
      <c r="AC109" s="35"/>
      <c r="AD109" s="35"/>
      <c r="AE109" s="39" t="s">
        <v>22</v>
      </c>
      <c r="AF109" s="30"/>
      <c r="AG109" s="31"/>
      <c r="AH109" s="76"/>
      <c r="AI109" s="137"/>
      <c r="AJ109" s="137"/>
      <c r="AK109" s="137"/>
      <c r="AL109" s="137"/>
      <c r="AM109" s="137"/>
      <c r="AN109" s="137"/>
      <c r="AO109" s="137"/>
      <c r="AP109" s="137"/>
      <c r="AQ109" s="137"/>
      <c r="AR109" s="137"/>
      <c r="AS109" s="137"/>
      <c r="AT109" s="137"/>
      <c r="AU109" s="137"/>
      <c r="AV109" s="137"/>
      <c r="AW109" s="137"/>
      <c r="AX109" s="137"/>
      <c r="AY109" s="137"/>
      <c r="AZ109" s="137"/>
      <c r="BA109" s="137"/>
      <c r="BB109" s="137"/>
      <c r="BC109" s="137"/>
      <c r="BD109" s="137"/>
      <c r="BE109" s="137"/>
      <c r="BF109" s="137"/>
      <c r="BG109" s="137"/>
      <c r="BH109" s="137"/>
      <c r="BI109" s="137"/>
      <c r="BJ109" s="137"/>
      <c r="BK109" s="137"/>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c r="CG109" s="137"/>
      <c r="CH109" s="137"/>
    </row>
    <row r="110" spans="1:86" s="33" customFormat="1" x14ac:dyDescent="0.25">
      <c r="A110" s="87" t="str">
        <f>IF('[4]Configurated Planning view'!B102="","",'[4]Configurated Planning view'!B102)</f>
        <v>Adj. D&amp;A</v>
      </c>
      <c r="B110" s="25">
        <v>3000</v>
      </c>
      <c r="C110" s="133">
        <v>17</v>
      </c>
      <c r="D110" s="134">
        <v>3281.6817438959802</v>
      </c>
      <c r="E110" s="35">
        <v>2525.0922330097101</v>
      </c>
      <c r="F110" s="36">
        <v>2983.0245524114848</v>
      </c>
      <c r="G110" s="25">
        <v>12229.7446691513</v>
      </c>
      <c r="H110" s="37">
        <v>18</v>
      </c>
      <c r="I110" s="35">
        <v>12965.2714315619</v>
      </c>
      <c r="J110" s="35">
        <v>11382.708224043716</v>
      </c>
      <c r="K110" s="38">
        <v>12280.728130930533</v>
      </c>
      <c r="L110" s="25">
        <v>12219.0886305575</v>
      </c>
      <c r="M110" s="37">
        <v>18</v>
      </c>
      <c r="N110" s="35">
        <v>13035.6182714365</v>
      </c>
      <c r="O110" s="35">
        <v>11340.523079508195</v>
      </c>
      <c r="P110" s="38">
        <v>12344.746141375648</v>
      </c>
      <c r="Q110" s="25">
        <v>12435.992843684351</v>
      </c>
      <c r="R110" s="37">
        <v>18</v>
      </c>
      <c r="S110" s="35">
        <v>13244.073362450999</v>
      </c>
      <c r="T110" s="35">
        <v>11333.9369076209</v>
      </c>
      <c r="U110" s="38">
        <v>12417.080293788767</v>
      </c>
      <c r="V110" s="25">
        <v>12303.50665476</v>
      </c>
      <c r="W110" s="37">
        <v>17</v>
      </c>
      <c r="X110" s="35">
        <v>13614.2860233424</v>
      </c>
      <c r="Y110" s="35">
        <v>11396.165236168921</v>
      </c>
      <c r="Z110" s="38">
        <v>12421.916621900515</v>
      </c>
      <c r="AA110" s="25">
        <v>12842.94147481891</v>
      </c>
      <c r="AB110" s="37">
        <v>13</v>
      </c>
      <c r="AC110" s="35">
        <v>13609.5335316238</v>
      </c>
      <c r="AD110" s="35">
        <v>11436.452346719951</v>
      </c>
      <c r="AE110" s="39">
        <v>12627.818363837168</v>
      </c>
      <c r="AF110" s="30">
        <v>1.2305924072373076E-2</v>
      </c>
      <c r="AG110" s="31" t="e">
        <f>(AA110/#REF!)^(1/4)-1</f>
        <v>#REF!</v>
      </c>
      <c r="AH110" s="76" t="str">
        <f t="shared" si="3"/>
        <v>Adj. D&amp;A</v>
      </c>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row>
    <row r="111" spans="1:86" s="33" customFormat="1" x14ac:dyDescent="0.25">
      <c r="A111" s="87" t="str">
        <f>IF('[4]Configurated Planning view'!B103="","",'[4]Configurated Planning view'!B103)</f>
        <v>Adj. D&amp;A ex handset leasing</v>
      </c>
      <c r="B111" s="25">
        <v>2816.2660009930005</v>
      </c>
      <c r="C111" s="133">
        <v>4</v>
      </c>
      <c r="D111" s="134">
        <v>2931.16128952181</v>
      </c>
      <c r="E111" s="35">
        <v>2369.9546925566301</v>
      </c>
      <c r="F111" s="36">
        <v>2733.4119960161102</v>
      </c>
      <c r="G111" s="25">
        <v>11672.644849603199</v>
      </c>
      <c r="H111" s="37">
        <v>4</v>
      </c>
      <c r="I111" s="35">
        <v>12333.1959068656</v>
      </c>
      <c r="J111" s="35">
        <v>11158.839120573433</v>
      </c>
      <c r="K111" s="38">
        <v>11709.331181661359</v>
      </c>
      <c r="L111" s="25">
        <v>11763.62012730955</v>
      </c>
      <c r="M111" s="37">
        <v>4</v>
      </c>
      <c r="N111" s="35">
        <v>12601.575091603299</v>
      </c>
      <c r="O111" s="35">
        <v>11279.534206502958</v>
      </c>
      <c r="P111" s="38">
        <v>11852.087388181339</v>
      </c>
      <c r="Q111" s="25">
        <v>11915.586704129839</v>
      </c>
      <c r="R111" s="37">
        <v>4</v>
      </c>
      <c r="S111" s="35">
        <v>12890.0348336385</v>
      </c>
      <c r="T111" s="35">
        <v>11324.03125</v>
      </c>
      <c r="U111" s="38">
        <v>12011.309872974543</v>
      </c>
      <c r="V111" s="25">
        <v>11888.85781241706</v>
      </c>
      <c r="W111" s="37">
        <v>4</v>
      </c>
      <c r="X111" s="35">
        <v>13058.545415758999</v>
      </c>
      <c r="Y111" s="35">
        <v>11127.71875</v>
      </c>
      <c r="Z111" s="38">
        <v>11990.99494764828</v>
      </c>
      <c r="AA111" s="25">
        <v>12509.891214396675</v>
      </c>
      <c r="AB111" s="37">
        <v>2</v>
      </c>
      <c r="AC111" s="35">
        <v>13231.3294949265</v>
      </c>
      <c r="AD111" s="35">
        <v>11788.452933866851</v>
      </c>
      <c r="AE111" s="39">
        <v>12509.891214396675</v>
      </c>
      <c r="AF111" s="30">
        <v>1.7468716921816396E-2</v>
      </c>
      <c r="AG111" s="31" t="e">
        <f>(AA111/#REF!)^(1/4)-1</f>
        <v>#REF!</v>
      </c>
      <c r="AH111" s="76" t="str">
        <f t="shared" si="3"/>
        <v>Adj. D&amp;A ex handset leasing</v>
      </c>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row>
    <row r="112" spans="1:86" s="33" customFormat="1" x14ac:dyDescent="0.25">
      <c r="A112" s="142" t="str">
        <f>IF('[4]Configurated Planning view'!B104="","",'[4]Configurated Planning view'!B104)</f>
        <v>Adj. Group EBIT</v>
      </c>
      <c r="B112" s="68">
        <v>2497.5416698321969</v>
      </c>
      <c r="C112" s="89">
        <v>16</v>
      </c>
      <c r="D112" s="90">
        <v>3003.6452140719489</v>
      </c>
      <c r="E112" s="90">
        <v>2078.3775576503549</v>
      </c>
      <c r="F112" s="91">
        <v>2488.446449488476</v>
      </c>
      <c r="G112" s="68">
        <v>10124.500521640628</v>
      </c>
      <c r="H112" s="119">
        <v>18</v>
      </c>
      <c r="I112" s="128">
        <v>11155.810058593555</v>
      </c>
      <c r="J112" s="128">
        <v>9149.5269473686312</v>
      </c>
      <c r="K112" s="129">
        <v>10144.877798539001</v>
      </c>
      <c r="L112" s="68">
        <v>11023.394175287885</v>
      </c>
      <c r="M112" s="119">
        <v>18</v>
      </c>
      <c r="N112" s="128">
        <v>12212.625791897965</v>
      </c>
      <c r="O112" s="128">
        <v>10222.055859098125</v>
      </c>
      <c r="P112" s="130">
        <v>11073.91732298211</v>
      </c>
      <c r="Q112" s="68">
        <v>11915.220170673132</v>
      </c>
      <c r="R112" s="119">
        <v>18</v>
      </c>
      <c r="S112" s="128">
        <v>13245.73442300948</v>
      </c>
      <c r="T112" s="128">
        <v>10679.022596021368</v>
      </c>
      <c r="U112" s="129">
        <v>11906.833221976141</v>
      </c>
      <c r="V112" s="68">
        <v>12760.558735230845</v>
      </c>
      <c r="W112" s="119">
        <v>17</v>
      </c>
      <c r="X112" s="128">
        <v>14180.297022530631</v>
      </c>
      <c r="Y112" s="128">
        <v>10944.821993680715</v>
      </c>
      <c r="Z112" s="129">
        <v>12691.239701851389</v>
      </c>
      <c r="AA112" s="68">
        <v>13513.858478267424</v>
      </c>
      <c r="AB112" s="119">
        <v>13</v>
      </c>
      <c r="AC112" s="128">
        <v>15061.542260900622</v>
      </c>
      <c r="AD112" s="128">
        <v>11156.422247685265</v>
      </c>
      <c r="AE112" s="131">
        <v>13280.860715219944</v>
      </c>
      <c r="AF112" s="30">
        <v>7.485885798931502E-2</v>
      </c>
      <c r="AG112" s="31" t="e">
        <f>(AA112/#REF!)^(1/4)-1</f>
        <v>#REF!</v>
      </c>
      <c r="AH112" s="143" t="str">
        <f t="shared" si="3"/>
        <v>Adj. Group EBIT</v>
      </c>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row>
    <row r="113" spans="1:86" s="138" customFormat="1" x14ac:dyDescent="0.25">
      <c r="A113" s="88" t="str">
        <f>IF('[4]Configurated Planning view'!B105="","",'[4]Configurated Planning view'!B105)</f>
        <v>Net income adjusted</v>
      </c>
      <c r="B113" s="68">
        <v>1190.3199227816494</v>
      </c>
      <c r="C113" s="89">
        <v>14</v>
      </c>
      <c r="D113" s="90">
        <v>1724.9839105539618</v>
      </c>
      <c r="E113" s="90">
        <v>754.65088012803176</v>
      </c>
      <c r="F113" s="91">
        <v>1149.434234899285</v>
      </c>
      <c r="G113" s="68">
        <v>4733.0850793004138</v>
      </c>
      <c r="H113" s="119">
        <v>16</v>
      </c>
      <c r="I113" s="128">
        <v>5728.1095083806649</v>
      </c>
      <c r="J113" s="128">
        <v>3258.302002942748</v>
      </c>
      <c r="K113" s="129">
        <v>4545.689930652793</v>
      </c>
      <c r="L113" s="68">
        <v>5215.487620201402</v>
      </c>
      <c r="M113" s="119">
        <v>16</v>
      </c>
      <c r="N113" s="128">
        <v>6355.0742164994481</v>
      </c>
      <c r="O113" s="128">
        <v>3860.3730660195197</v>
      </c>
      <c r="P113" s="130">
        <v>5244.8709878413765</v>
      </c>
      <c r="Q113" s="68">
        <v>5875.1789355344454</v>
      </c>
      <c r="R113" s="119">
        <v>16</v>
      </c>
      <c r="S113" s="128">
        <v>7096.0923369960483</v>
      </c>
      <c r="T113" s="128">
        <v>4441.2333503287064</v>
      </c>
      <c r="U113" s="129">
        <v>5842.3740754372975</v>
      </c>
      <c r="V113" s="68">
        <v>6460.7625562107696</v>
      </c>
      <c r="W113" s="119">
        <v>15</v>
      </c>
      <c r="X113" s="128">
        <v>7597.1925213708309</v>
      </c>
      <c r="Y113" s="128">
        <v>5130.6555081683264</v>
      </c>
      <c r="Z113" s="129">
        <v>6405.5488519704122</v>
      </c>
      <c r="AA113" s="68">
        <v>7091.7007957525002</v>
      </c>
      <c r="AB113" s="119">
        <v>12</v>
      </c>
      <c r="AC113" s="128">
        <v>8298.1944614395161</v>
      </c>
      <c r="AD113" s="128">
        <v>5668.2429398141721</v>
      </c>
      <c r="AE113" s="131">
        <v>6962.0873806891259</v>
      </c>
      <c r="AF113" s="30">
        <v>0.10637288422182034</v>
      </c>
      <c r="AG113" s="31" t="e">
        <f>(AA113/#REF!)^(1/4)-1</f>
        <v>#REF!</v>
      </c>
      <c r="AH113" s="74" t="str">
        <f t="shared" si="3"/>
        <v>Net income adjusted</v>
      </c>
      <c r="AI113" s="137"/>
      <c r="AJ113" s="137"/>
      <c r="AK113" s="137"/>
      <c r="AL113" s="137"/>
      <c r="AM113" s="137"/>
      <c r="AN113" s="137"/>
      <c r="AO113" s="137"/>
      <c r="AP113" s="137"/>
      <c r="AQ113" s="137"/>
      <c r="AR113" s="137"/>
      <c r="AS113" s="137"/>
      <c r="AT113" s="137"/>
      <c r="AU113" s="137"/>
      <c r="AV113" s="137"/>
      <c r="AW113" s="137"/>
      <c r="AX113" s="137"/>
      <c r="AY113" s="137"/>
      <c r="AZ113" s="137"/>
      <c r="BA113" s="137"/>
      <c r="BB113" s="137"/>
      <c r="BC113" s="137"/>
      <c r="BD113" s="137"/>
      <c r="BE113" s="137"/>
      <c r="BF113" s="137"/>
      <c r="BG113" s="137"/>
      <c r="BH113" s="137"/>
      <c r="BI113" s="137"/>
      <c r="BJ113" s="137"/>
      <c r="BK113" s="137"/>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c r="CG113" s="137"/>
      <c r="CH113" s="137"/>
    </row>
    <row r="114" spans="1:86" s="138" customFormat="1" ht="15.75" thickBot="1" x14ac:dyDescent="0.3">
      <c r="A114" s="144" t="str">
        <f>IF('[4]Configurated Planning view'!B106="","",'[4]Configurated Planning view'!B106)</f>
        <v>Net Income (reported)</v>
      </c>
      <c r="B114" s="145">
        <v>1078.7580998889184</v>
      </c>
      <c r="C114" s="146">
        <v>12</v>
      </c>
      <c r="D114" s="147">
        <v>1549.9839105539618</v>
      </c>
      <c r="E114" s="147">
        <v>579.65088012803176</v>
      </c>
      <c r="F114" s="148">
        <v>1045.3706507004697</v>
      </c>
      <c r="G114" s="145">
        <v>4059.5257384851825</v>
      </c>
      <c r="H114" s="146">
        <v>16</v>
      </c>
      <c r="I114" s="147">
        <v>5031.4778685485717</v>
      </c>
      <c r="J114" s="147">
        <v>2663.0216705839989</v>
      </c>
      <c r="K114" s="148">
        <v>4061.0965783829779</v>
      </c>
      <c r="L114" s="145">
        <v>4745.2132729542764</v>
      </c>
      <c r="M114" s="146">
        <v>16</v>
      </c>
      <c r="N114" s="147">
        <v>6171.9733892492486</v>
      </c>
      <c r="O114" s="147">
        <v>3014.3764508971635</v>
      </c>
      <c r="P114" s="149">
        <v>4783.5709091283197</v>
      </c>
      <c r="Q114" s="145">
        <v>5327.4443774984702</v>
      </c>
      <c r="R114" s="146">
        <v>16</v>
      </c>
      <c r="S114" s="147">
        <v>7131.7334566296904</v>
      </c>
      <c r="T114" s="147">
        <v>3570.3731830126985</v>
      </c>
      <c r="U114" s="148">
        <v>5484.305105212683</v>
      </c>
      <c r="V114" s="145">
        <v>6156.4878685215681</v>
      </c>
      <c r="W114" s="146">
        <v>15</v>
      </c>
      <c r="X114" s="147">
        <v>7753.3526340400686</v>
      </c>
      <c r="Y114" s="147">
        <v>4783.7414147621166</v>
      </c>
      <c r="Z114" s="148">
        <v>6206.4833332383332</v>
      </c>
      <c r="AA114" s="145">
        <v>6814.0977920035757</v>
      </c>
      <c r="AB114" s="146">
        <v>12</v>
      </c>
      <c r="AC114" s="147">
        <v>8374.5253431724304</v>
      </c>
      <c r="AD114" s="147">
        <v>5322.0228772987621</v>
      </c>
      <c r="AE114" s="150">
        <v>6902.7487136157433</v>
      </c>
      <c r="AF114" s="151">
        <v>0.13823848558521967</v>
      </c>
      <c r="AG114" s="31" t="e">
        <f>(AA114/#REF!)^(1/4)-1</f>
        <v>#REF!</v>
      </c>
      <c r="AH114" s="74" t="str">
        <f t="shared" si="3"/>
        <v>Net Income (reported)</v>
      </c>
      <c r="AI114" s="137"/>
      <c r="AJ114" s="137"/>
      <c r="AK114" s="137"/>
      <c r="AL114" s="137"/>
      <c r="AM114" s="137"/>
      <c r="AN114" s="137"/>
      <c r="AO114" s="137"/>
      <c r="AP114" s="137"/>
      <c r="AQ114" s="137"/>
      <c r="AR114" s="137"/>
      <c r="AS114" s="137"/>
      <c r="AT114" s="137"/>
      <c r="AU114" s="137"/>
      <c r="AV114" s="137"/>
      <c r="AW114" s="137"/>
      <c r="AX114" s="137"/>
      <c r="AY114" s="137"/>
      <c r="AZ114" s="137"/>
      <c r="BA114" s="137"/>
      <c r="BB114" s="137"/>
      <c r="BC114" s="137"/>
      <c r="BD114" s="137"/>
      <c r="BE114" s="137"/>
      <c r="BF114" s="137"/>
      <c r="BG114" s="137"/>
      <c r="BH114" s="137"/>
      <c r="BI114" s="137"/>
      <c r="BJ114" s="137"/>
      <c r="BK114" s="137"/>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c r="CG114" s="137"/>
      <c r="CH114" s="137"/>
    </row>
    <row r="115" spans="1:86" ht="39" customHeight="1" thickTop="1" x14ac:dyDescent="0.25">
      <c r="A115" s="87"/>
      <c r="B115" s="15"/>
      <c r="C115" s="16"/>
      <c r="D115" s="9"/>
      <c r="E115" s="9"/>
      <c r="F115" s="17"/>
      <c r="G115" s="15"/>
      <c r="H115" s="16"/>
      <c r="I115" s="9"/>
      <c r="J115" s="9"/>
      <c r="K115" s="17"/>
      <c r="L115" s="15"/>
      <c r="M115" s="16"/>
      <c r="N115" s="9"/>
      <c r="O115" s="9"/>
      <c r="P115" s="17"/>
      <c r="Q115" s="15"/>
      <c r="R115" s="16"/>
      <c r="S115" s="9"/>
      <c r="T115" s="9"/>
      <c r="U115" s="17"/>
      <c r="V115" s="15"/>
      <c r="W115" s="16"/>
      <c r="X115" s="9"/>
      <c r="Y115" s="9"/>
      <c r="Z115" s="17"/>
      <c r="AA115" s="15"/>
      <c r="AB115" s="16"/>
      <c r="AC115" s="9"/>
      <c r="AD115" s="9"/>
      <c r="AE115" s="17"/>
      <c r="AF115" s="8"/>
      <c r="AH115" s="18"/>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row>
    <row r="116" spans="1:86" ht="16.5" x14ac:dyDescent="0.25">
      <c r="A116" s="22" t="s">
        <v>1</v>
      </c>
      <c r="B116" s="15"/>
      <c r="C116" s="16"/>
      <c r="D116" s="9"/>
      <c r="E116" s="9"/>
      <c r="F116" s="17"/>
      <c r="G116" s="15"/>
      <c r="H116" s="16"/>
      <c r="I116" s="9"/>
      <c r="J116" s="9"/>
      <c r="K116" s="17"/>
      <c r="L116" s="15"/>
      <c r="M116" s="16"/>
      <c r="N116" s="9"/>
      <c r="O116" s="9"/>
      <c r="P116" s="17"/>
      <c r="Q116" s="15"/>
      <c r="R116" s="16"/>
      <c r="S116" s="9"/>
      <c r="T116" s="9"/>
      <c r="U116" s="17"/>
      <c r="V116" s="15"/>
      <c r="W116" s="16"/>
      <c r="X116" s="9"/>
      <c r="Y116" s="9"/>
      <c r="Z116" s="17"/>
      <c r="AA116" s="15"/>
      <c r="AB116" s="16"/>
      <c r="AC116" s="9"/>
      <c r="AD116" s="9"/>
      <c r="AE116" s="17"/>
      <c r="AF116" s="18"/>
      <c r="AH116" s="2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row>
    <row r="117" spans="1:86" ht="16.5" x14ac:dyDescent="0.25">
      <c r="A117" s="14" t="s">
        <v>2</v>
      </c>
      <c r="B117" s="15"/>
      <c r="C117" s="16"/>
      <c r="D117" s="9"/>
      <c r="E117" s="9"/>
      <c r="F117" s="17"/>
      <c r="G117" s="15"/>
      <c r="H117" s="16"/>
      <c r="I117" s="9"/>
      <c r="J117" s="9"/>
      <c r="K117" s="17"/>
      <c r="L117" s="15"/>
      <c r="M117" s="16"/>
      <c r="N117" s="9"/>
      <c r="O117" s="9"/>
      <c r="P117" s="17"/>
      <c r="Q117" s="15"/>
      <c r="R117" s="16"/>
      <c r="S117" s="9"/>
      <c r="T117" s="9"/>
      <c r="U117" s="17"/>
      <c r="V117" s="15"/>
      <c r="W117" s="16"/>
      <c r="X117" s="9"/>
      <c r="Y117" s="9"/>
      <c r="Z117" s="17"/>
      <c r="AA117" s="15"/>
      <c r="AB117" s="16"/>
      <c r="AC117" s="9"/>
      <c r="AD117" s="9"/>
      <c r="AE117" s="17"/>
      <c r="AF117" s="18"/>
      <c r="AH117" s="19"/>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row>
    <row r="118" spans="1:86" ht="16.5" x14ac:dyDescent="0.25">
      <c r="A118" s="14" t="s">
        <v>3</v>
      </c>
      <c r="B118" s="15"/>
      <c r="C118" s="16"/>
      <c r="D118" s="9"/>
      <c r="E118" s="9"/>
      <c r="F118" s="17"/>
      <c r="G118" s="15"/>
      <c r="H118" s="16"/>
      <c r="I118" s="9"/>
      <c r="J118" s="9"/>
      <c r="K118" s="17"/>
      <c r="L118" s="15"/>
      <c r="M118" s="16"/>
      <c r="N118" s="9"/>
      <c r="O118" s="9"/>
      <c r="P118" s="17"/>
      <c r="Q118" s="15"/>
      <c r="R118" s="16"/>
      <c r="S118" s="9"/>
      <c r="T118" s="9"/>
      <c r="U118" s="17"/>
      <c r="V118" s="15"/>
      <c r="W118" s="16"/>
      <c r="X118" s="9"/>
      <c r="Y118" s="9"/>
      <c r="Z118" s="17"/>
      <c r="AA118" s="15"/>
      <c r="AB118" s="16"/>
      <c r="AC118" s="9"/>
      <c r="AD118" s="9"/>
      <c r="AE118" s="17"/>
      <c r="AF118" s="18"/>
      <c r="AH118" s="19"/>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row>
    <row r="119" spans="1:86" ht="16.5" x14ac:dyDescent="0.25">
      <c r="A119" s="20"/>
      <c r="B119" s="15"/>
      <c r="C119" s="16"/>
      <c r="D119" s="9"/>
      <c r="E119" s="9"/>
      <c r="F119" s="17"/>
      <c r="G119" s="15"/>
      <c r="H119" s="16"/>
      <c r="I119" s="9"/>
      <c r="J119" s="9"/>
      <c r="K119" s="17"/>
      <c r="L119" s="15"/>
      <c r="M119" s="16"/>
      <c r="N119" s="9"/>
      <c r="O119" s="9"/>
      <c r="P119" s="17"/>
      <c r="Q119" s="15"/>
      <c r="R119" s="16"/>
      <c r="S119" s="9"/>
      <c r="T119" s="9"/>
      <c r="U119" s="17"/>
      <c r="V119" s="15"/>
      <c r="W119" s="16"/>
      <c r="X119" s="9"/>
      <c r="Y119" s="9"/>
      <c r="Z119" s="17"/>
      <c r="AA119" s="15"/>
      <c r="AB119" s="16"/>
      <c r="AC119" s="9"/>
      <c r="AD119" s="9"/>
      <c r="AE119" s="17"/>
      <c r="AF119" s="18"/>
      <c r="AH119" s="21"/>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row>
    <row r="120" spans="1:86" ht="16.5" x14ac:dyDescent="0.25">
      <c r="A120" s="20"/>
      <c r="B120" s="15"/>
      <c r="C120" s="16"/>
      <c r="D120" s="9"/>
      <c r="E120" s="9"/>
      <c r="F120" s="17"/>
      <c r="G120" s="15"/>
      <c r="H120" s="16"/>
      <c r="I120" s="9"/>
      <c r="J120" s="9"/>
      <c r="K120" s="17"/>
      <c r="L120" s="15"/>
      <c r="M120" s="16"/>
      <c r="N120" s="9"/>
      <c r="O120" s="9"/>
      <c r="P120" s="17"/>
      <c r="Q120" s="15"/>
      <c r="R120" s="16"/>
      <c r="S120" s="9"/>
      <c r="T120" s="9"/>
      <c r="U120" s="17"/>
      <c r="V120" s="15"/>
      <c r="W120" s="16"/>
      <c r="X120" s="9"/>
      <c r="Y120" s="9"/>
      <c r="Z120" s="17"/>
      <c r="AA120" s="15"/>
      <c r="AB120" s="16"/>
      <c r="AC120" s="9"/>
      <c r="AD120" s="9"/>
      <c r="AE120" s="17"/>
      <c r="AF120" s="18"/>
      <c r="AH120" s="21"/>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row>
    <row r="121" spans="1:86" ht="16.5" x14ac:dyDescent="0.25">
      <c r="A121" s="22" t="s">
        <v>4</v>
      </c>
      <c r="B121" s="15"/>
      <c r="C121" s="16"/>
      <c r="D121" s="9"/>
      <c r="E121" s="9"/>
      <c r="F121" s="17"/>
      <c r="G121" s="15"/>
      <c r="H121" s="16"/>
      <c r="I121" s="9"/>
      <c r="J121" s="9"/>
      <c r="K121" s="17"/>
      <c r="L121" s="15"/>
      <c r="M121" s="16"/>
      <c r="N121" s="9"/>
      <c r="O121" s="9"/>
      <c r="P121" s="17"/>
      <c r="Q121" s="15"/>
      <c r="R121" s="16"/>
      <c r="S121" s="9"/>
      <c r="T121" s="9"/>
      <c r="U121" s="17"/>
      <c r="V121" s="15"/>
      <c r="W121" s="16"/>
      <c r="X121" s="9"/>
      <c r="Y121" s="9"/>
      <c r="Z121" s="17"/>
      <c r="AA121" s="15"/>
      <c r="AB121" s="16"/>
      <c r="AC121" s="9"/>
      <c r="AD121" s="9"/>
      <c r="AE121" s="17"/>
      <c r="AF121" s="18"/>
      <c r="AH121" s="2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row>
    <row r="122" spans="1:86" ht="16.5" x14ac:dyDescent="0.25">
      <c r="A122" s="20" t="s">
        <v>5</v>
      </c>
      <c r="B122" s="15"/>
      <c r="C122" s="16"/>
      <c r="D122" s="9"/>
      <c r="E122" s="9"/>
      <c r="F122" s="17"/>
      <c r="G122" s="15"/>
      <c r="H122" s="16"/>
      <c r="I122" s="9"/>
      <c r="J122" s="9"/>
      <c r="K122" s="17"/>
      <c r="L122" s="15"/>
      <c r="M122" s="16"/>
      <c r="N122" s="9"/>
      <c r="O122" s="9"/>
      <c r="P122" s="17"/>
      <c r="Q122" s="15"/>
      <c r="R122" s="16"/>
      <c r="S122" s="9"/>
      <c r="T122" s="9"/>
      <c r="U122" s="17"/>
      <c r="V122" s="15"/>
      <c r="W122" s="16"/>
      <c r="X122" s="9"/>
      <c r="Y122" s="9"/>
      <c r="Z122" s="17"/>
      <c r="AA122" s="15"/>
      <c r="AB122" s="16"/>
      <c r="AC122" s="9"/>
      <c r="AD122" s="9"/>
      <c r="AE122" s="17"/>
      <c r="AF122" s="18"/>
      <c r="AH122" s="21"/>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row>
    <row r="123" spans="1:86" ht="16.5" x14ac:dyDescent="0.25">
      <c r="A123" s="14" t="s">
        <v>6</v>
      </c>
      <c r="B123" s="15"/>
      <c r="C123" s="16"/>
      <c r="D123" s="9"/>
      <c r="E123" s="9"/>
      <c r="F123" s="17"/>
      <c r="G123" s="15"/>
      <c r="H123" s="16"/>
      <c r="I123" s="9"/>
      <c r="J123" s="9"/>
      <c r="K123" s="17"/>
      <c r="L123" s="15"/>
      <c r="M123" s="16"/>
      <c r="N123" s="9"/>
      <c r="O123" s="9"/>
      <c r="P123" s="17"/>
      <c r="Q123" s="15"/>
      <c r="R123" s="16"/>
      <c r="S123" s="9"/>
      <c r="T123" s="9"/>
      <c r="U123" s="17"/>
      <c r="V123" s="15"/>
      <c r="W123" s="16"/>
      <c r="X123" s="9"/>
      <c r="Y123" s="9"/>
      <c r="Z123" s="17"/>
      <c r="AA123" s="15"/>
      <c r="AB123" s="16"/>
      <c r="AC123" s="9"/>
      <c r="AD123" s="9"/>
      <c r="AE123" s="17"/>
      <c r="AF123" s="18"/>
      <c r="AH123" s="19"/>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row>
    <row r="124" spans="1:86" ht="16.5" x14ac:dyDescent="0.25">
      <c r="A124" s="14" t="s">
        <v>7</v>
      </c>
      <c r="B124" s="15"/>
      <c r="C124" s="16"/>
      <c r="D124" s="9"/>
      <c r="E124" s="9"/>
      <c r="F124" s="17"/>
      <c r="G124" s="15"/>
      <c r="H124" s="16"/>
      <c r="I124" s="9"/>
      <c r="J124" s="9"/>
      <c r="K124" s="17"/>
      <c r="L124" s="15"/>
      <c r="M124" s="16"/>
      <c r="N124" s="9"/>
      <c r="O124" s="9"/>
      <c r="P124" s="17"/>
      <c r="Q124" s="15"/>
      <c r="R124" s="16"/>
      <c r="S124" s="9"/>
      <c r="T124" s="9"/>
      <c r="U124" s="17"/>
      <c r="V124" s="15"/>
      <c r="W124" s="16"/>
      <c r="X124" s="9"/>
      <c r="Y124" s="9"/>
      <c r="Z124" s="17"/>
      <c r="AA124" s="15"/>
      <c r="AB124" s="16"/>
      <c r="AC124" s="9"/>
      <c r="AD124" s="9"/>
      <c r="AE124" s="17"/>
      <c r="AF124" s="18"/>
      <c r="AH124" s="18"/>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row>
    <row r="125" spans="1:86" ht="17.25" thickBot="1" x14ac:dyDescent="0.3">
      <c r="A125" s="153"/>
      <c r="B125" s="154"/>
      <c r="C125" s="155"/>
      <c r="D125" s="156"/>
      <c r="E125" s="156"/>
      <c r="F125" s="157"/>
      <c r="G125" s="154"/>
      <c r="H125" s="155"/>
      <c r="I125" s="156"/>
      <c r="J125" s="156"/>
      <c r="K125" s="157"/>
      <c r="L125" s="154"/>
      <c r="M125" s="155"/>
      <c r="N125" s="156"/>
      <c r="O125" s="156"/>
      <c r="P125" s="157"/>
      <c r="Q125" s="154"/>
      <c r="R125" s="155"/>
      <c r="S125" s="156"/>
      <c r="T125" s="156"/>
      <c r="U125" s="157"/>
      <c r="V125" s="154"/>
      <c r="W125" s="155"/>
      <c r="X125" s="156"/>
      <c r="Y125" s="156"/>
      <c r="Z125" s="157"/>
      <c r="AA125" s="154"/>
      <c r="AB125" s="155"/>
      <c r="AC125" s="156"/>
      <c r="AD125" s="156"/>
      <c r="AE125" s="157"/>
      <c r="AF125" s="158"/>
      <c r="AH125" s="159"/>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row>
    <row r="126" spans="1:86" ht="15.75" thickTop="1" x14ac:dyDescent="0.25"/>
  </sheetData>
  <hyperlinks>
    <hyperlink ref="R12" location="'FY 06'!B3" display="'FY 06'!B3"/>
    <hyperlink ref="S12" location="'FY 06'!B3" display="'FY 06'!B3"/>
    <hyperlink ref="T12" location="'FY 06'!B3" display="'FY 06'!B3"/>
    <hyperlink ref="W12" location="'FY 06'!B3" display="'FY 06'!B3"/>
    <hyperlink ref="X12" location="'FY 06'!B3" display="'FY 06'!B3"/>
    <hyperlink ref="Y12" location="'FY 06'!B3" display="'FY 06'!B3"/>
    <hyperlink ref="AB12" location="'FY 06'!B3" display="'FY 06'!B3"/>
    <hyperlink ref="AC12" location="'FY 06'!B3" display="'FY 06'!B3"/>
    <hyperlink ref="AD12" location="'FY 06'!B3" display="'FY 06'!B3"/>
    <hyperlink ref="G12" location="'CY Estimates'!A1" display="'CY Estimates'!A1"/>
    <hyperlink ref="B12" location="'Q4 Estimates'!Print_Area" display="'Q4 Estimates'!Print_Area"/>
    <hyperlink ref="L12" location="'CY+1 Estimates'!Print_Area" display="'CY+1 Estimates'!Print_Area"/>
    <hyperlink ref="AA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&amp;L&amp;"Arial,Fett"&amp;48Consensus Q1 AND FY 2018 - 2022. Details.</oddHeader>
    <oddFooter>&amp;L&amp;"Arial,Fett"&amp;16As of April 23, 2018&amp;R&amp;"Tele-GroteskFet,Standard"&amp;16&amp;P</oddFooter>
  </headerFooter>
  <rowBreaks count="1" manualBreakCount="1">
    <brk id="76" max="31"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Claaßen, Mareike Svea</dc:creator>
  <cp:lastModifiedBy>Claaßen, Mareike Svea</cp:lastModifiedBy>
  <cp:lastPrinted>2018-04-23T14:11:41Z</cp:lastPrinted>
  <dcterms:created xsi:type="dcterms:W3CDTF">2018-04-23T12:53:48Z</dcterms:created>
  <dcterms:modified xsi:type="dcterms:W3CDTF">2018-04-23T14:11:50Z</dcterms:modified>
</cp:coreProperties>
</file>